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10245" windowHeight="8895" tabRatio="698" activeTab="0"/>
  </bookViews>
  <sheets>
    <sheet name="計算シート(特定減額前特例計算）" sheetId="1" r:id="rId1"/>
    <sheet name="新制度支給率" sheetId="2" r:id="rId2"/>
    <sheet name="旧制度支給率" sheetId="3" r:id="rId3"/>
  </sheets>
  <definedNames>
    <definedName name="_xlnm.Print_Area" localSheetId="0">'計算シート(特定減額前特例計算）'!$A$1:$X$36</definedName>
  </definedNames>
  <calcPr fullCalcOnLoad="1"/>
</workbook>
</file>

<file path=xl/sharedStrings.xml><?xml version="1.0" encoding="utf-8"?>
<sst xmlns="http://schemas.openxmlformats.org/spreadsheetml/2006/main" count="182" uniqueCount="138">
  <si>
    <t>支給率</t>
  </si>
  <si>
    <t>（現給保障なし）</t>
  </si>
  <si>
    <t>（定年前早期退職者）</t>
  </si>
  <si>
    <t>退職時給料月額</t>
  </si>
  <si>
    <t>（改正後）</t>
  </si>
  <si>
    <t>＊勤続年数</t>
  </si>
  <si>
    <t>（退職時）</t>
  </si>
  <si>
    <t>氏名</t>
  </si>
  <si>
    <t>勤続年数</t>
  </si>
  <si>
    <t>退職事由</t>
  </si>
  <si>
    <t>（実際の退職時）</t>
  </si>
  <si>
    <t>*</t>
  </si>
  <si>
    <t>給料の調整額</t>
  </si>
  <si>
    <t>退職手当の基本額が支給されないもの</t>
  </si>
  <si>
    <t>勤続9年以下の自己都合</t>
  </si>
  <si>
    <t>その者の非違により退職</t>
  </si>
  <si>
    <t>※調整額が支給されないもの→</t>
  </si>
  <si>
    <t>過去６０月
(退職月まで）</t>
  </si>
  <si>
    <t>月数</t>
  </si>
  <si>
    <t>※短期勤続者に対する調整額の特例→</t>
  </si>
  <si>
    <t>①勤続24年以下‥第8号区分以下の調整額は0円</t>
  </si>
  <si>
    <t>実際の退職日</t>
  </si>
  <si>
    <t>表</t>
  </si>
  <si>
    <t>級</t>
  </si>
  <si>
    <t>号給</t>
  </si>
  <si>
    <t>給　料</t>
  </si>
  <si>
    <t>月額</t>
  </si>
  <si>
    <t>区分（号）</t>
  </si>
  <si>
    <t>①</t>
  </si>
  <si>
    <t>②</t>
  </si>
  <si>
    <t>A</t>
  </si>
  <si>
    <t>新制度で退職手当額を算定する。</t>
  </si>
  <si>
    <t xml:space="preserve">　Ａ「新条例等退職手当額」 </t>
  </si>
  <si>
    <t>退職手当額</t>
  </si>
  <si>
    <t>新条例等</t>
  </si>
  <si>
    <t>＋</t>
  </si>
  <si>
    <t>×</t>
  </si>
  <si>
    <t>調整額</t>
  </si>
  <si>
    <t>(調整月額×60月)</t>
  </si>
  <si>
    <t xml:space="preserve">調整月額
</t>
  </si>
  <si>
    <t>調整額
(c)</t>
  </si>
  <si>
    <t>調整月額の
区分(号)</t>
  </si>
  <si>
    <t>短期勤続者特例</t>
  </si>
  <si>
    <t>行政職</t>
  </si>
  <si>
    <t>教(二)</t>
  </si>
  <si>
    <t>教(三)</t>
  </si>
  <si>
    <t>医(二)</t>
  </si>
  <si>
    <t>2級（役加10％）</t>
  </si>
  <si>
    <t>2級（役加5％）</t>
  </si>
  <si>
    <t>2級（上記以外）</t>
  </si>
  <si>
    <t>2級（上記以外）、1級（役加5％）</t>
  </si>
  <si>
    <t>6級（役加10％）、5級（参補）</t>
  </si>
  <si>
    <t>5級（上記以外）、4級（技術主査）</t>
  </si>
  <si>
    <t>4級（上記以外）、3級、2級（主任技師）</t>
  </si>
  <si>
    <t>5級・4級</t>
  </si>
  <si>
    <t>上記以外</t>
  </si>
  <si>
    <t>H8.4.1
～H18.3.31</t>
  </si>
  <si>
    <t>H18.4.1～</t>
  </si>
  <si>
    <t>13号給以上</t>
  </si>
  <si>
    <t>109号給以上</t>
  </si>
  <si>
    <t>41号給以上</t>
  </si>
  <si>
    <t>20号給以上</t>
  </si>
  <si>
    <t>69号給以上</t>
  </si>
  <si>
    <t>121号給以上</t>
  </si>
  <si>
    <t>16号給以上</t>
  </si>
  <si>
    <t>53号給以上</t>
  </si>
  <si>
    <t>又は大卒経験年数30年以上</t>
  </si>
  <si>
    <t>H8.3.31現在の号給</t>
  </si>
  <si>
    <t>33号給以上</t>
  </si>
  <si>
    <t>30号給以上</t>
  </si>
  <si>
    <t>教(二)・(三)に係る</t>
  </si>
  <si>
    <t>（経過措置）</t>
  </si>
  <si>
    <t>2級の職員に係る経過措置</t>
  </si>
  <si>
    <t>2級　役職加算10％</t>
  </si>
  <si>
    <t>2級　役職加算 5％</t>
  </si>
  <si>
    <t>1級　役職加算 5％</t>
  </si>
  <si>
    <t>役職加算10％</t>
  </si>
  <si>
    <t>（本　　  則）</t>
  </si>
  <si>
    <t>本則と同じ</t>
  </si>
  <si>
    <t xml:space="preserve">  7号給以下</t>
  </si>
  <si>
    <t>教</t>
  </si>
  <si>
    <t>（二）</t>
  </si>
  <si>
    <t>（三）</t>
  </si>
  <si>
    <t xml:space="preserve">  10号給以下</t>
  </si>
  <si>
    <t>退職月から過去６０月以内に存在する場合は、</t>
  </si>
  <si>
    <t>↑調整額の計算の対象としない「休職月等」が</t>
  </si>
  <si>
    <t>＋</t>
  </si>
  <si>
    <r>
      <t>過去６０月の始期の月</t>
    </r>
    <r>
      <rPr>
        <sz val="10"/>
        <rFont val="ＭＳ Ｐゴシック"/>
        <family val="3"/>
      </rPr>
      <t>を修正して、調整額の対象となる期間のみ入力すること。</t>
    </r>
  </si>
  <si>
    <t>教職調整額</t>
  </si>
  <si>
    <t>３級加算額</t>
  </si>
  <si>
    <t>②勤続4年以下のもの及び勤続10年以上24年以下の自己都合のもの‥①により計算した額の１/２を支給</t>
  </si>
  <si>
    <t>退職手当計算シート</t>
  </si>
  <si>
    <t>1　調整月額の区分</t>
  </si>
  <si>
    <t>役職加算　補足説明</t>
  </si>
  <si>
    <t>新制度</t>
  </si>
  <si>
    <t>自己都合</t>
  </si>
  <si>
    <t>任期満了</t>
  </si>
  <si>
    <t>定年</t>
  </si>
  <si>
    <t>勧奨</t>
  </si>
  <si>
    <t>公務外死亡</t>
  </si>
  <si>
    <t>通勤傷病</t>
  </si>
  <si>
    <t>公務外傷病（通勤傷病を除く）</t>
  </si>
  <si>
    <t>公務上死亡</t>
  </si>
  <si>
    <t>公務上傷病</t>
  </si>
  <si>
    <t>旧制度</t>
  </si>
  <si>
    <t>定年前早期</t>
  </si>
  <si>
    <t>官公署の移転</t>
  </si>
  <si>
    <t>整理退職</t>
  </si>
  <si>
    <t>経過措置額を含まない額</t>
  </si>
  <si>
    <r>
      <t>↑</t>
    </r>
    <r>
      <rPr>
        <sz val="9"/>
        <rFont val="ＭＳ Ｐゴシック"/>
        <family val="3"/>
      </rPr>
      <t>（注！）</t>
    </r>
  </si>
  <si>
    <r>
      <t>定年前早期退職者</t>
    </r>
    <r>
      <rPr>
        <sz val="10"/>
        <rFont val="ＭＳ Ｐゴシック"/>
        <family val="3"/>
      </rPr>
      <t xml:space="preserve">
</t>
    </r>
    <r>
      <rPr>
        <sz val="8"/>
        <rFont val="ＭＳ Ｐゴシック"/>
        <family val="3"/>
      </rPr>
      <t>(</t>
    </r>
    <r>
      <rPr>
        <sz val="6"/>
        <rFont val="ＭＳ Ｐゴシック"/>
        <family val="3"/>
      </rPr>
      <t>含公務上傷病・死亡</t>
    </r>
    <r>
      <rPr>
        <sz val="8"/>
        <rFont val="ＭＳ Ｐゴシック"/>
        <family val="3"/>
      </rPr>
      <t>）</t>
    </r>
  </si>
  <si>
    <t>（平成１６年１０月１日　から　平成１８年３月３１日　まで）</t>
  </si>
  <si>
    <t>（平成１８年４月１日　以降）</t>
  </si>
  <si>
    <t>退職手当支給率　早見表</t>
  </si>
  <si>
    <t>3.6a</t>
  </si>
  <si>
    <t>4.5a</t>
  </si>
  <si>
    <t>5.4a</t>
  </si>
  <si>
    <t>最低保障</t>
  </si>
  <si>
    <t>aは、基本月額を示し、基本月額とは、給料及び扶養手当の月額並びにこれらに対する調整手当の合計額又はこれに準ずる額をいう。</t>
  </si>
  <si>
    <t>aは、基本月額を示し、基本月額とは、給料及び扶養手当の月額並びにこれらに対する地域手当の合計額又はこれに準ずる額をいう。</t>
  </si>
  <si>
    <t>３条１項</t>
  </si>
  <si>
    <t>３条２項</t>
  </si>
  <si>
    <t>４条１項</t>
  </si>
  <si>
    <t>５条１項</t>
  </si>
  <si>
    <t>５条２項</t>
  </si>
  <si>
    <t>４条２項</t>
  </si>
  <si>
    <t>整理退職・公務上死亡・公務上傷病</t>
  </si>
  <si>
    <t>給料
（上段：特定減額前）
（下段：退職時）</t>
  </si>
  <si>
    <t>計
基礎となる給料月額(a)
基礎となる給料月額(a')</t>
  </si>
  <si>
    <t>支給率(b)
支給率(b')</t>
  </si>
  <si>
    <t>新条例等退職手当額＝（a）×（b）　＋　（a'）×(（ｂ')－(ｂ）)　＋(c)　</t>
  </si>
  <si>
    <t>福岡　賢</t>
  </si>
  <si>
    <t>＜特定減額前特例計算＞</t>
  </si>
  <si>
    <t>定年前早期退職者（3％）</t>
  </si>
  <si>
    <t>定年前早期</t>
  </si>
  <si>
    <r>
      <t>給料月額×｛1+0.03×</t>
    </r>
    <r>
      <rPr>
        <b/>
        <sz val="8"/>
        <rFont val="ＭＳ Ｐゴシック"/>
        <family val="3"/>
      </rPr>
      <t>残年数</t>
    </r>
    <r>
      <rPr>
        <sz val="8"/>
        <rFont val="ＭＳ Ｐゴシック"/>
        <family val="3"/>
      </rPr>
      <t>｝</t>
    </r>
  </si>
  <si>
    <t>＊５条の３ ・・・ 3％加算</t>
  </si>
  <si>
    <t>（H25.12.27～H26.6.30）</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</si>
</sst>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411]ge\.m\."/>
    <numFmt numFmtId="178" formatCode="[$-411]ge\.m"/>
    <numFmt numFmtId="179" formatCode="#,##0.0_ ;[Red]\-#,##0.0\ "/>
    <numFmt numFmtId="180" formatCode="#,##0.00_ ;[Red]\-#,##0.00\ "/>
    <numFmt numFmtId="181" formatCode="#,##0.00_);[Red]\(#,##0.00\)"/>
    <numFmt numFmtId="182" formatCode="00&quot;級&quot;"/>
    <numFmt numFmtId="183" formatCode="0&quot;級&quot;"/>
    <numFmt numFmtId="184" formatCode="#,###.#"/>
    <numFmt numFmtId="185" formatCode="#"/>
    <numFmt numFmtId="186" formatCode="m&quot;月&quot;d&quot;日&quot;;@"/>
    <numFmt numFmtId="187" formatCode="[$-411]ge\.m\.d;@"/>
    <numFmt numFmtId="188" formatCode="yyyy/m/d;@"/>
    <numFmt numFmtId="189" formatCode="#,##0.00_ "/>
    <numFmt numFmtId="190" formatCode="#,##0.00;&quot;△ &quot;#,##0.00"/>
    <numFmt numFmtId="191" formatCode="mmm\-yyyy"/>
    <numFmt numFmtId="192" formatCode="#,##0.000;[Red]\-#,##0.000"/>
    <numFmt numFmtId="193" formatCode="#,###"/>
    <numFmt numFmtId="194" formatCode="0;&quot;△ &quot;0"/>
    <numFmt numFmtId="195" formatCode="0_);[Red]\(0\)"/>
    <numFmt numFmtId="196" formatCode="0&quot;年&quot;"/>
    <numFmt numFmtId="197" formatCode="0&quot;年｝&quot;"/>
    <numFmt numFmtId="198" formatCode="#&quot;年&quot;"/>
    <numFmt numFmtId="199" formatCode="&quot;Yes&quot;;&quot;Yes&quot;;&quot;No&quot;"/>
    <numFmt numFmtId="200" formatCode="&quot;True&quot;;&quot;True&quot;;&quot;False&quot;"/>
    <numFmt numFmtId="201" formatCode="&quot;On&quot;;&quot;On&quot;;&quot;Off&quot;"/>
    <numFmt numFmtId="202" formatCode="[$€-2]\ #,##0.00_);[Red]\([$€-2]\ #,##0.00\)"/>
    <numFmt numFmtId="203" formatCode="#,##0.000_ ;[Red]\-#,##0.000\ "/>
    <numFmt numFmtId="204" formatCode="#,##0.0000;[Red]\-#,##0.0000"/>
    <numFmt numFmtId="205" formatCode="#,##0.00000;[Red]\-#,##0.00000"/>
    <numFmt numFmtId="206" formatCode="#,##0.000000;[Red]\-#,##0.000000"/>
    <numFmt numFmtId="207" formatCode="#,##0.0000000;[Red]\-#,##0.0000000"/>
    <numFmt numFmtId="208" formatCode="#,##0.00000000;[Red]\-#,##0.00000000"/>
    <numFmt numFmtId="209" formatCode="#,##0.000000000;[Red]\-#,##0.000000000"/>
    <numFmt numFmtId="210" formatCode="#,##0_);[Red]\(#,##0\)"/>
    <numFmt numFmtId="211" formatCode="#,##0.0_);[Red]\(#,##0.0\)"/>
    <numFmt numFmtId="212" formatCode="#,##0.000_);[Red]\(#,##0.000\)"/>
  </numFmts>
  <fonts count="62">
    <font>
      <sz val="11"/>
      <name val="ＭＳ Ｐゴシック"/>
      <family val="3"/>
    </font>
    <font>
      <sz val="6"/>
      <name val="ＭＳ Ｐゴシック"/>
      <family val="3"/>
    </font>
    <font>
      <sz val="12"/>
      <name val="ＭＳ Ｐゴシック"/>
      <family val="3"/>
    </font>
    <font>
      <b/>
      <sz val="10"/>
      <name val="ＭＳ Ｐゴシック"/>
      <family val="3"/>
    </font>
    <font>
      <sz val="10"/>
      <name val="ＭＳ Ｐゴシック"/>
      <family val="3"/>
    </font>
    <font>
      <sz val="10"/>
      <color indexed="10"/>
      <name val="ＭＳ Ｐゴシック"/>
      <family val="3"/>
    </font>
    <font>
      <b/>
      <sz val="12"/>
      <name val="ＭＳ Ｐゴシック"/>
      <family val="3"/>
    </font>
    <font>
      <b/>
      <sz val="14"/>
      <name val="ＭＳ Ｐゴシック"/>
      <family val="3"/>
    </font>
    <font>
      <sz val="14"/>
      <name val="ＭＳ Ｐゴシック"/>
      <family val="3"/>
    </font>
    <font>
      <sz val="8"/>
      <name val="ＭＳ Ｐゴシック"/>
      <family val="3"/>
    </font>
    <font>
      <sz val="10"/>
      <color indexed="9"/>
      <name val="ＭＳ Ｐゴシック"/>
      <family val="3"/>
    </font>
    <font>
      <sz val="9"/>
      <name val="ＭＳ Ｐゴシック"/>
      <family val="3"/>
    </font>
    <font>
      <b/>
      <sz val="11"/>
      <name val="ＭＳ Ｐゴシック"/>
      <family val="3"/>
    </font>
    <font>
      <b/>
      <sz val="20"/>
      <name val="ＭＳ Ｐゴシック"/>
      <family val="3"/>
    </font>
    <font>
      <b/>
      <sz val="8"/>
      <name val="ＭＳ Ｐゴシック"/>
      <family val="3"/>
    </font>
    <font>
      <b/>
      <sz val="9"/>
      <name val="ＭＳ Ｐゴシック"/>
      <family val="3"/>
    </font>
    <font>
      <i/>
      <sz val="11"/>
      <name val="ＭＳ Ｐゴシック"/>
      <family val="3"/>
    </font>
    <font>
      <u val="single"/>
      <sz val="11"/>
      <color indexed="12"/>
      <name val="ＭＳ Ｐゴシック"/>
      <family val="3"/>
    </font>
    <font>
      <u val="single"/>
      <sz val="11"/>
      <color indexed="36"/>
      <name val="ＭＳ Ｐゴシック"/>
      <family val="3"/>
    </font>
    <font>
      <sz val="14"/>
      <color indexed="12"/>
      <name val="ＭＳ Ｐゴシック"/>
      <family val="3"/>
    </font>
    <font>
      <sz val="10"/>
      <color indexed="12"/>
      <name val="ＭＳ Ｐゴシック"/>
      <family val="3"/>
    </font>
    <font>
      <sz val="12"/>
      <color indexed="12"/>
      <name val="ＭＳ Ｐゴシック"/>
      <family val="3"/>
    </font>
    <font>
      <b/>
      <sz val="28"/>
      <name val="ＭＳ Ｐゴシック"/>
      <family val="3"/>
    </font>
    <font>
      <b/>
      <sz val="18"/>
      <name val="ＭＳ Ｐゴシック"/>
      <family val="3"/>
    </font>
    <font>
      <b/>
      <i/>
      <sz val="24"/>
      <color indexed="14"/>
      <name val="ＭＳ Ｐゴシック"/>
      <family val="3"/>
    </font>
    <font>
      <b/>
      <sz val="20"/>
      <color indexed="14"/>
      <name val="ＭＳ Ｐゴシック"/>
      <family val="3"/>
    </font>
    <font>
      <b/>
      <sz val="1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14"/>
        <bgColor indexed="64"/>
      </patternFill>
    </fill>
    <fill>
      <patternFill patternType="solid">
        <fgColor indexed="4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medium"/>
      <top style="thin"/>
      <bottom style="thin"/>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medium"/>
      <top style="medium"/>
      <bottom>
        <color indexed="63"/>
      </bottom>
    </border>
    <border>
      <left style="thin"/>
      <right style="medium"/>
      <top>
        <color indexed="63"/>
      </top>
      <bottom style="medium"/>
    </border>
    <border>
      <left style="medium"/>
      <right style="thin"/>
      <top style="medium"/>
      <bottom style="medium"/>
    </border>
    <border>
      <left style="thin"/>
      <right style="medium"/>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medium"/>
    </border>
    <border>
      <left style="thin"/>
      <right style="medium"/>
      <top style="medium"/>
      <bottom style="thin"/>
    </border>
    <border>
      <left style="thin"/>
      <right style="thin"/>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color indexed="63"/>
      </bottom>
    </border>
    <border>
      <left style="medium"/>
      <right style="medium"/>
      <top style="medium"/>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style="medium"/>
      <bottom style="thin"/>
    </border>
    <border>
      <left style="thin"/>
      <right style="thin"/>
      <top style="medium"/>
      <bottom style="thin"/>
    </border>
    <border>
      <left style="medium"/>
      <right style="thin"/>
      <top>
        <color indexed="63"/>
      </top>
      <bottom style="medium"/>
    </border>
    <border>
      <left>
        <color indexed="63"/>
      </left>
      <right style="thin"/>
      <top style="thin"/>
      <bottom style="thin"/>
    </border>
    <border>
      <left style="dotted"/>
      <right style="dotted"/>
      <top style="dotted"/>
      <bottom style="dotted"/>
    </border>
    <border>
      <left style="thin"/>
      <right style="thin"/>
      <top style="medium"/>
      <bottom>
        <color indexed="63"/>
      </botto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style="thin"/>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8" fillId="0" borderId="0" applyNumberFormat="0" applyFill="0" applyBorder="0" applyAlignment="0" applyProtection="0"/>
    <xf numFmtId="0" fontId="61" fillId="32" borderId="0" applyNumberFormat="0" applyBorder="0" applyAlignment="0" applyProtection="0"/>
  </cellStyleXfs>
  <cellXfs count="30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horizontal="center" vertical="center"/>
    </xf>
    <xf numFmtId="0" fontId="5" fillId="0" borderId="0" xfId="0" applyFont="1" applyFill="1" applyAlignment="1">
      <alignment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vertical="center"/>
    </xf>
    <xf numFmtId="0" fontId="4" fillId="0" borderId="12" xfId="0" applyFont="1" applyBorder="1" applyAlignment="1">
      <alignment horizontal="center" vertical="center"/>
    </xf>
    <xf numFmtId="38" fontId="4" fillId="0" borderId="15" xfId="49" applyFont="1" applyFill="1" applyBorder="1" applyAlignment="1">
      <alignment vertical="center"/>
    </xf>
    <xf numFmtId="38" fontId="4" fillId="0" borderId="13" xfId="49" applyFont="1" applyBorder="1" applyAlignment="1">
      <alignment vertical="center"/>
    </xf>
    <xf numFmtId="38" fontId="4" fillId="0" borderId="0" xfId="49" applyFont="1" applyAlignment="1">
      <alignment vertical="center"/>
    </xf>
    <xf numFmtId="0" fontId="4" fillId="0" borderId="0" xfId="0" applyFont="1" applyBorder="1" applyAlignment="1">
      <alignment horizontal="center" vertical="center"/>
    </xf>
    <xf numFmtId="38" fontId="4" fillId="0" borderId="0" xfId="49" applyFont="1" applyBorder="1" applyAlignment="1">
      <alignment horizontal="center" vertical="center"/>
    </xf>
    <xf numFmtId="38" fontId="4" fillId="0" borderId="0" xfId="49" applyFont="1" applyFill="1" applyBorder="1" applyAlignment="1">
      <alignment horizontal="center" vertical="center"/>
    </xf>
    <xf numFmtId="40" fontId="4" fillId="0" borderId="0" xfId="49" applyNumberFormat="1" applyFont="1" applyFill="1" applyBorder="1" applyAlignment="1">
      <alignment horizontal="center" vertical="center"/>
    </xf>
    <xf numFmtId="38" fontId="4" fillId="0" borderId="0" xfId="49" applyFont="1" applyBorder="1" applyAlignment="1">
      <alignment vertical="center"/>
    </xf>
    <xf numFmtId="38" fontId="4" fillId="0" borderId="0" xfId="49" applyFont="1" applyBorder="1" applyAlignment="1" quotePrefix="1">
      <alignment vertical="center"/>
    </xf>
    <xf numFmtId="38" fontId="4" fillId="0" borderId="0" xfId="49" applyFont="1" applyFill="1" applyBorder="1" applyAlignment="1">
      <alignment vertical="center"/>
    </xf>
    <xf numFmtId="0" fontId="4" fillId="0" borderId="0" xfId="0" applyFont="1" applyBorder="1" applyAlignment="1">
      <alignment horizontal="left" vertical="center"/>
    </xf>
    <xf numFmtId="38" fontId="4" fillId="0" borderId="0" xfId="49" applyFont="1" applyBorder="1" applyAlignment="1">
      <alignment horizontal="left" vertical="center"/>
    </xf>
    <xf numFmtId="38" fontId="4" fillId="0" borderId="0" xfId="49" applyFont="1" applyFill="1" applyBorder="1" applyAlignment="1">
      <alignment horizontal="left" vertical="center"/>
    </xf>
    <xf numFmtId="0" fontId="4" fillId="0" borderId="0" xfId="0" applyFont="1" applyBorder="1" applyAlignment="1">
      <alignment vertical="center"/>
    </xf>
    <xf numFmtId="0" fontId="4" fillId="0" borderId="16" xfId="0" applyFont="1" applyBorder="1" applyAlignment="1">
      <alignment vertical="center"/>
    </xf>
    <xf numFmtId="178" fontId="4" fillId="0" borderId="0" xfId="49" applyNumberFormat="1" applyFont="1" applyBorder="1" applyAlignment="1">
      <alignment horizontal="center" vertical="center"/>
    </xf>
    <xf numFmtId="38" fontId="4" fillId="0" borderId="0" xfId="49" applyFont="1" applyBorder="1" applyAlignment="1">
      <alignment horizontal="right" vertical="center"/>
    </xf>
    <xf numFmtId="38" fontId="4" fillId="0" borderId="0" xfId="49" applyFont="1" applyBorder="1" applyAlignment="1" quotePrefix="1">
      <alignment horizontal="right" vertical="center"/>
    </xf>
    <xf numFmtId="178" fontId="4" fillId="0" borderId="0" xfId="49" applyNumberFormat="1" applyFont="1" applyFill="1" applyBorder="1" applyAlignment="1">
      <alignment horizontal="center" vertical="center"/>
    </xf>
    <xf numFmtId="179" fontId="4" fillId="0" borderId="13" xfId="49" applyNumberFormat="1" applyFont="1" applyBorder="1" applyAlignment="1">
      <alignment vertical="center"/>
    </xf>
    <xf numFmtId="0" fontId="6" fillId="0" borderId="0" xfId="0" applyFont="1" applyAlignment="1">
      <alignment horizontal="center" vertical="center"/>
    </xf>
    <xf numFmtId="0" fontId="2" fillId="0" borderId="0" xfId="0" applyFont="1" applyAlignment="1">
      <alignment horizontal="righ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1" xfId="0" applyFont="1" applyBorder="1" applyAlignment="1">
      <alignment horizontal="center" vertical="center"/>
    </xf>
    <xf numFmtId="0" fontId="8" fillId="0" borderId="0" xfId="0" applyFont="1" applyAlignment="1" quotePrefix="1">
      <alignment horizontal="center" vertical="center"/>
    </xf>
    <xf numFmtId="0" fontId="8" fillId="0" borderId="0" xfId="0" applyFont="1" applyAlignment="1">
      <alignment horizontal="center" vertical="center" wrapText="1"/>
    </xf>
    <xf numFmtId="38" fontId="4" fillId="0" borderId="0" xfId="49" applyFont="1" applyFill="1" applyAlignment="1">
      <alignment horizontal="right" vertical="top"/>
    </xf>
    <xf numFmtId="178" fontId="4" fillId="0" borderId="13" xfId="49" applyNumberFormat="1" applyFont="1" applyBorder="1" applyAlignment="1" applyProtection="1">
      <alignment horizontal="center" vertical="center"/>
      <protection locked="0"/>
    </xf>
    <xf numFmtId="38" fontId="4" fillId="0" borderId="13" xfId="49" applyFont="1" applyBorder="1" applyAlignment="1" applyProtection="1">
      <alignment horizontal="right" vertical="center"/>
      <protection locked="0"/>
    </xf>
    <xf numFmtId="38" fontId="4" fillId="0" borderId="13" xfId="49" applyFont="1" applyBorder="1" applyAlignment="1" applyProtection="1" quotePrefix="1">
      <alignment horizontal="right" vertical="center"/>
      <protection locked="0"/>
    </xf>
    <xf numFmtId="0" fontId="10" fillId="0" borderId="0" xfId="0" applyFont="1" applyAlignment="1" applyProtection="1">
      <alignment horizontal="center" vertical="center"/>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38" fontId="4" fillId="0" borderId="19" xfId="49"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183" fontId="4" fillId="0" borderId="21" xfId="0" applyNumberFormat="1" applyFont="1" applyBorder="1" applyAlignment="1">
      <alignment vertical="center"/>
    </xf>
    <xf numFmtId="183" fontId="4" fillId="0" borderId="22" xfId="0" applyNumberFormat="1" applyFont="1" applyBorder="1" applyAlignment="1">
      <alignment vertical="center"/>
    </xf>
    <xf numFmtId="56" fontId="4" fillId="0" borderId="21" xfId="0" applyNumberFormat="1" applyFont="1" applyBorder="1" applyAlignment="1">
      <alignment horizontal="right" vertical="center"/>
    </xf>
    <xf numFmtId="0" fontId="4" fillId="0" borderId="23" xfId="0" applyFont="1" applyBorder="1" applyAlignment="1">
      <alignment horizontal="center" vertical="center"/>
    </xf>
    <xf numFmtId="38" fontId="4" fillId="0" borderId="23" xfId="49"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horizontal="center"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wrapText="1"/>
    </xf>
    <xf numFmtId="0" fontId="4" fillId="0" borderId="35" xfId="0" applyFont="1" applyBorder="1" applyAlignment="1">
      <alignment vertical="center" wrapText="1"/>
    </xf>
    <xf numFmtId="0" fontId="4" fillId="0" borderId="30" xfId="0" applyFont="1" applyBorder="1" applyAlignment="1">
      <alignment vertical="center" wrapText="1"/>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horizontal="center" vertical="center"/>
    </xf>
    <xf numFmtId="0" fontId="12" fillId="0" borderId="0" xfId="0" applyFont="1" applyAlignment="1">
      <alignment vertical="center"/>
    </xf>
    <xf numFmtId="0" fontId="3" fillId="0" borderId="0" xfId="0" applyFont="1" applyAlignment="1" applyProtection="1">
      <alignment horizontal="left" vertical="center"/>
      <protection locked="0"/>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horizontal="center" vertical="center"/>
    </xf>
    <xf numFmtId="0" fontId="4" fillId="0" borderId="28" xfId="0" applyFont="1" applyBorder="1" applyAlignment="1">
      <alignment horizontal="center" vertical="center"/>
    </xf>
    <xf numFmtId="38" fontId="4" fillId="0" borderId="0" xfId="49" applyFont="1" applyBorder="1" applyAlignment="1" applyProtection="1">
      <alignment vertical="center"/>
      <protection locked="0"/>
    </xf>
    <xf numFmtId="38" fontId="4" fillId="0" borderId="0" xfId="49" applyFont="1" applyBorder="1" applyAlignment="1">
      <alignment horizontal="center"/>
    </xf>
    <xf numFmtId="38" fontId="5" fillId="0" borderId="0" xfId="49" applyFont="1" applyBorder="1" applyAlignment="1">
      <alignment vertical="center"/>
    </xf>
    <xf numFmtId="178" fontId="4" fillId="0" borderId="0" xfId="49" applyNumberFormat="1" applyFont="1" applyBorder="1" applyAlignment="1">
      <alignment horizontal="left" vertical="center"/>
    </xf>
    <xf numFmtId="40" fontId="4" fillId="0" borderId="0" xfId="49" applyNumberFormat="1" applyFont="1" applyFill="1" applyBorder="1" applyAlignment="1">
      <alignment horizontal="right"/>
    </xf>
    <xf numFmtId="179" fontId="4" fillId="0" borderId="0" xfId="49" applyNumberFormat="1" applyFont="1" applyBorder="1" applyAlignment="1">
      <alignment vertical="center"/>
    </xf>
    <xf numFmtId="0" fontId="11" fillId="0" borderId="0" xfId="0" applyFont="1" applyBorder="1" applyAlignment="1">
      <alignment horizontal="center" vertical="center" wrapText="1"/>
    </xf>
    <xf numFmtId="185" fontId="4" fillId="0" borderId="13" xfId="49" applyNumberFormat="1" applyFont="1" applyBorder="1" applyAlignment="1">
      <alignment vertical="center"/>
    </xf>
    <xf numFmtId="38" fontId="2" fillId="0" borderId="15" xfId="49" applyFont="1" applyBorder="1" applyAlignment="1" applyProtection="1">
      <alignment horizontal="center" vertical="center"/>
      <protection locked="0"/>
    </xf>
    <xf numFmtId="180" fontId="8" fillId="33" borderId="45" xfId="49" applyNumberFormat="1" applyFont="1" applyFill="1" applyBorder="1" applyAlignment="1">
      <alignment vertical="center"/>
    </xf>
    <xf numFmtId="180" fontId="8" fillId="0" borderId="0" xfId="0" applyNumberFormat="1" applyFont="1" applyAlignment="1">
      <alignment vertical="center"/>
    </xf>
    <xf numFmtId="0" fontId="8" fillId="0" borderId="0" xfId="0" applyFont="1" applyAlignment="1">
      <alignment horizontal="center" vertical="center"/>
    </xf>
    <xf numFmtId="38" fontId="2" fillId="0" borderId="0" xfId="49" applyFont="1" applyFill="1" applyAlignment="1">
      <alignment vertical="center"/>
    </xf>
    <xf numFmtId="0" fontId="2" fillId="0" borderId="0" xfId="0" applyFont="1" applyBorder="1" applyAlignment="1">
      <alignment horizontal="center" vertical="center"/>
    </xf>
    <xf numFmtId="0" fontId="7" fillId="0" borderId="0" xfId="0" applyFont="1" applyAlignment="1">
      <alignment horizontal="center" vertical="center"/>
    </xf>
    <xf numFmtId="0" fontId="4" fillId="0" borderId="13" xfId="0" applyFont="1" applyBorder="1" applyAlignment="1" applyProtection="1">
      <alignment vertical="center"/>
      <protection locked="0"/>
    </xf>
    <xf numFmtId="178" fontId="4" fillId="0" borderId="13" xfId="49"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38" fontId="2" fillId="0" borderId="0" xfId="49" applyFont="1" applyFill="1" applyBorder="1" applyAlignment="1">
      <alignment horizontal="center" vertical="center"/>
    </xf>
    <xf numFmtId="38" fontId="3" fillId="0" borderId="0" xfId="49" applyFont="1" applyFill="1" applyAlignment="1">
      <alignment horizontal="center" vertical="center"/>
    </xf>
    <xf numFmtId="38" fontId="3" fillId="0" borderId="0" xfId="49" applyFont="1" applyFill="1" applyAlignment="1">
      <alignment horizontal="left" vertical="center"/>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38" fontId="4" fillId="0" borderId="0" xfId="49" applyFont="1" applyAlignment="1" applyProtection="1">
      <alignment vertical="center"/>
      <protection locked="0"/>
    </xf>
    <xf numFmtId="38" fontId="5" fillId="0" borderId="0" xfId="49" applyFont="1" applyAlignment="1" applyProtection="1">
      <alignment vertical="center"/>
      <protection locked="0"/>
    </xf>
    <xf numFmtId="0" fontId="8" fillId="0" borderId="0" xfId="0" applyFont="1" applyAlignment="1">
      <alignment horizontal="right" vertical="center" wrapText="1"/>
    </xf>
    <xf numFmtId="0" fontId="13" fillId="0" borderId="0" xfId="0" applyFont="1" applyAlignment="1">
      <alignment vertical="center"/>
    </xf>
    <xf numFmtId="0" fontId="7" fillId="0" borderId="0" xfId="0" applyFont="1" applyAlignment="1">
      <alignment horizontal="left" vertical="center"/>
    </xf>
    <xf numFmtId="0" fontId="3" fillId="0" borderId="0" xfId="0" applyFont="1" applyAlignment="1">
      <alignment horizontal="left" vertical="center"/>
    </xf>
    <xf numFmtId="0" fontId="15" fillId="0" borderId="0" xfId="0" applyFont="1" applyAlignment="1" applyProtection="1">
      <alignment horizontal="left" vertical="center"/>
      <protection locked="0"/>
    </xf>
    <xf numFmtId="0" fontId="9" fillId="0" borderId="0" xfId="0" applyFont="1" applyAlignment="1">
      <alignment wrapText="1" shrinkToFit="1"/>
    </xf>
    <xf numFmtId="0" fontId="0" fillId="0" borderId="0" xfId="0" applyAlignment="1">
      <alignment horizontal="center" vertical="center"/>
    </xf>
    <xf numFmtId="0" fontId="12" fillId="0" borderId="0" xfId="0" applyFont="1" applyAlignment="1">
      <alignment horizontal="center" vertical="center"/>
    </xf>
    <xf numFmtId="0" fontId="0" fillId="34" borderId="13" xfId="0" applyFill="1" applyBorder="1" applyAlignment="1">
      <alignment vertical="center"/>
    </xf>
    <xf numFmtId="0" fontId="0" fillId="33" borderId="13" xfId="0" applyFill="1" applyBorder="1" applyAlignment="1">
      <alignment vertical="center"/>
    </xf>
    <xf numFmtId="0" fontId="0" fillId="35" borderId="13" xfId="0" applyFill="1" applyBorder="1" applyAlignment="1">
      <alignment vertical="center"/>
    </xf>
    <xf numFmtId="0" fontId="0" fillId="36" borderId="13" xfId="0" applyFill="1" applyBorder="1" applyAlignment="1">
      <alignment vertical="center"/>
    </xf>
    <xf numFmtId="0" fontId="0" fillId="0" borderId="0" xfId="0" applyFill="1" applyAlignment="1">
      <alignment vertical="center"/>
    </xf>
    <xf numFmtId="38" fontId="11" fillId="0" borderId="0" xfId="49" applyFont="1" applyBorder="1" applyAlignment="1">
      <alignment horizontal="left" vertical="center"/>
    </xf>
    <xf numFmtId="38" fontId="10" fillId="0" borderId="0" xfId="49" applyFont="1" applyFill="1" applyBorder="1" applyAlignment="1">
      <alignment horizontal="center" vertical="center"/>
    </xf>
    <xf numFmtId="0" fontId="4" fillId="0" borderId="0" xfId="0" applyFont="1" applyAlignment="1">
      <alignment vertical="center" wrapText="1"/>
    </xf>
    <xf numFmtId="0" fontId="0" fillId="33" borderId="0" xfId="0" applyFill="1" applyAlignment="1">
      <alignment vertical="center"/>
    </xf>
    <xf numFmtId="0" fontId="0" fillId="37" borderId="0" xfId="0" applyFill="1" applyAlignment="1">
      <alignment vertical="center"/>
    </xf>
    <xf numFmtId="0" fontId="0" fillId="0" borderId="13" xfId="0" applyFill="1" applyBorder="1" applyAlignment="1">
      <alignment vertical="center"/>
    </xf>
    <xf numFmtId="0" fontId="0" fillId="38" borderId="13" xfId="0" applyFill="1" applyBorder="1" applyAlignment="1">
      <alignment vertical="center"/>
    </xf>
    <xf numFmtId="0" fontId="0" fillId="36" borderId="0" xfId="0" applyFill="1" applyAlignment="1">
      <alignment vertical="center"/>
    </xf>
    <xf numFmtId="0" fontId="0" fillId="34" borderId="0" xfId="0" applyFill="1" applyAlignment="1">
      <alignment vertical="center"/>
    </xf>
    <xf numFmtId="0" fontId="0" fillId="38" borderId="0" xfId="0" applyFill="1" applyAlignment="1">
      <alignment vertical="center"/>
    </xf>
    <xf numFmtId="0" fontId="0" fillId="35" borderId="0" xfId="0" applyFill="1" applyAlignment="1">
      <alignment vertical="center"/>
    </xf>
    <xf numFmtId="0" fontId="0" fillId="36" borderId="22" xfId="0" applyFill="1" applyBorder="1" applyAlignment="1">
      <alignment vertical="center"/>
    </xf>
    <xf numFmtId="0" fontId="0" fillId="36" borderId="46" xfId="0" applyFill="1" applyBorder="1" applyAlignment="1">
      <alignment vertical="center"/>
    </xf>
    <xf numFmtId="0" fontId="0" fillId="36" borderId="47" xfId="0" applyFill="1" applyBorder="1" applyAlignment="1">
      <alignment vertical="center"/>
    </xf>
    <xf numFmtId="0" fontId="4" fillId="0" borderId="4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30" xfId="0" applyFont="1" applyFill="1" applyBorder="1" applyAlignment="1">
      <alignment vertical="center"/>
    </xf>
    <xf numFmtId="0" fontId="0" fillId="34" borderId="12" xfId="0" applyFill="1" applyBorder="1" applyAlignment="1">
      <alignment vertical="center"/>
    </xf>
    <xf numFmtId="0" fontId="0" fillId="0" borderId="13" xfId="0" applyFont="1" applyFill="1" applyBorder="1" applyAlignment="1">
      <alignment vertical="center"/>
    </xf>
    <xf numFmtId="0" fontId="0" fillId="0" borderId="45" xfId="0" applyBorder="1" applyAlignment="1">
      <alignment horizontal="center" vertical="center"/>
    </xf>
    <xf numFmtId="0" fontId="16" fillId="34" borderId="13" xfId="0" applyFont="1"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34" borderId="48" xfId="0" applyFill="1" applyBorder="1" applyAlignment="1">
      <alignment vertical="center"/>
    </xf>
    <xf numFmtId="0" fontId="0" fillId="34" borderId="46" xfId="0" applyFill="1" applyBorder="1" applyAlignment="1">
      <alignment vertical="center"/>
    </xf>
    <xf numFmtId="0" fontId="0" fillId="34" borderId="47" xfId="0" applyFill="1" applyBorder="1" applyAlignment="1">
      <alignment vertical="center"/>
    </xf>
    <xf numFmtId="0" fontId="0" fillId="34" borderId="49" xfId="0" applyFill="1" applyBorder="1" applyAlignment="1">
      <alignment horizontal="center"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0" fillId="35" borderId="13" xfId="0" applyFont="1" applyFill="1" applyBorder="1" applyAlignment="1">
      <alignment vertical="center"/>
    </xf>
    <xf numFmtId="0" fontId="4" fillId="0" borderId="36" xfId="0" applyFont="1" applyFill="1" applyBorder="1" applyAlignment="1">
      <alignment horizontal="center" vertical="center"/>
    </xf>
    <xf numFmtId="0" fontId="0" fillId="0" borderId="49"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33" xfId="0" applyFont="1" applyFill="1" applyBorder="1" applyAlignment="1">
      <alignment horizontal="center" vertical="center"/>
    </xf>
    <xf numFmtId="0" fontId="0" fillId="37" borderId="23" xfId="0" applyFill="1" applyBorder="1" applyAlignment="1">
      <alignment vertical="center"/>
    </xf>
    <xf numFmtId="0" fontId="0" fillId="37" borderId="19" xfId="0" applyFill="1" applyBorder="1" applyAlignment="1">
      <alignment vertical="center"/>
    </xf>
    <xf numFmtId="0" fontId="0" fillId="33" borderId="19" xfId="0" applyFill="1" applyBorder="1" applyAlignment="1">
      <alignment vertical="center"/>
    </xf>
    <xf numFmtId="0" fontId="0" fillId="35" borderId="19" xfId="0" applyFont="1" applyFill="1" applyBorder="1" applyAlignment="1">
      <alignment vertical="center"/>
    </xf>
    <xf numFmtId="0" fontId="0" fillId="35" borderId="20" xfId="0" applyFont="1" applyFill="1" applyBorder="1" applyAlignment="1">
      <alignment vertical="center"/>
    </xf>
    <xf numFmtId="0" fontId="0" fillId="33" borderId="26" xfId="0" applyFill="1" applyBorder="1" applyAlignment="1">
      <alignment vertical="center"/>
    </xf>
    <xf numFmtId="0" fontId="0" fillId="33" borderId="50" xfId="0" applyFill="1" applyBorder="1" applyAlignment="1">
      <alignment vertical="center"/>
    </xf>
    <xf numFmtId="0" fontId="0" fillId="0" borderId="50" xfId="0" applyFill="1" applyBorder="1" applyAlignment="1">
      <alignment vertical="center"/>
    </xf>
    <xf numFmtId="0" fontId="0" fillId="33" borderId="34"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5" borderId="21" xfId="0" applyFont="1" applyFill="1" applyBorder="1" applyAlignment="1">
      <alignment vertical="center"/>
    </xf>
    <xf numFmtId="0" fontId="16" fillId="34" borderId="46" xfId="0" applyFont="1" applyFill="1" applyBorder="1" applyAlignment="1">
      <alignment vertical="center"/>
    </xf>
    <xf numFmtId="0" fontId="0" fillId="33" borderId="49" xfId="0" applyFill="1" applyBorder="1" applyAlignment="1">
      <alignment vertical="center"/>
    </xf>
    <xf numFmtId="0" fontId="16" fillId="35" borderId="19" xfId="0" applyFont="1" applyFill="1" applyBorder="1" applyAlignment="1">
      <alignment vertical="center"/>
    </xf>
    <xf numFmtId="0" fontId="0" fillId="35" borderId="49" xfId="0" applyFill="1" applyBorder="1" applyAlignment="1">
      <alignment vertical="center"/>
    </xf>
    <xf numFmtId="0" fontId="0" fillId="35" borderId="19" xfId="0" applyFill="1" applyBorder="1" applyAlignment="1">
      <alignment vertical="center"/>
    </xf>
    <xf numFmtId="0" fontId="0" fillId="35" borderId="20" xfId="0" applyFill="1" applyBorder="1" applyAlignment="1">
      <alignment vertical="center"/>
    </xf>
    <xf numFmtId="0" fontId="0" fillId="34" borderId="24" xfId="0" applyFill="1" applyBorder="1" applyAlignment="1">
      <alignment vertical="center"/>
    </xf>
    <xf numFmtId="0" fontId="0" fillId="34" borderId="25" xfId="0" applyFill="1" applyBorder="1" applyAlignment="1">
      <alignment vertical="center"/>
    </xf>
    <xf numFmtId="0" fontId="16" fillId="34" borderId="26" xfId="0" applyFont="1" applyFill="1" applyBorder="1" applyAlignment="1">
      <alignment vertical="center"/>
    </xf>
    <xf numFmtId="0" fontId="16" fillId="34" borderId="50" xfId="0" applyFont="1" applyFill="1" applyBorder="1" applyAlignment="1">
      <alignment vertical="center"/>
    </xf>
    <xf numFmtId="0" fontId="16" fillId="34" borderId="34" xfId="0" applyFont="1" applyFill="1" applyBorder="1" applyAlignment="1">
      <alignment vertical="center"/>
    </xf>
    <xf numFmtId="0" fontId="16" fillId="34" borderId="21" xfId="0" applyFont="1" applyFill="1" applyBorder="1" applyAlignment="1">
      <alignment vertical="center"/>
    </xf>
    <xf numFmtId="0" fontId="16" fillId="34" borderId="22" xfId="0" applyFont="1" applyFill="1" applyBorder="1" applyAlignment="1">
      <alignment vertical="center"/>
    </xf>
    <xf numFmtId="0" fontId="16" fillId="34" borderId="48" xfId="0" applyFont="1" applyFill="1" applyBorder="1" applyAlignment="1">
      <alignment vertical="center"/>
    </xf>
    <xf numFmtId="0" fontId="16" fillId="34" borderId="47" xfId="0" applyFont="1" applyFill="1" applyBorder="1" applyAlignment="1">
      <alignment vertical="center"/>
    </xf>
    <xf numFmtId="0" fontId="0" fillId="37" borderId="49" xfId="0" applyFill="1" applyBorder="1" applyAlignment="1">
      <alignment vertical="center"/>
    </xf>
    <xf numFmtId="0" fontId="0" fillId="33" borderId="20" xfId="0" applyFill="1" applyBorder="1" applyAlignment="1">
      <alignment vertical="center"/>
    </xf>
    <xf numFmtId="0" fontId="0" fillId="35" borderId="21" xfId="0" applyFill="1" applyBorder="1" applyAlignment="1">
      <alignment vertical="center"/>
    </xf>
    <xf numFmtId="0" fontId="0" fillId="38" borderId="22" xfId="0" applyFill="1" applyBorder="1" applyAlignment="1">
      <alignment vertical="center"/>
    </xf>
    <xf numFmtId="0" fontId="16" fillId="33" borderId="19" xfId="0" applyFont="1" applyFill="1" applyBorder="1" applyAlignment="1">
      <alignment vertical="center"/>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38" borderId="13" xfId="0" applyFont="1" applyFill="1" applyBorder="1" applyAlignment="1">
      <alignment vertical="center"/>
    </xf>
    <xf numFmtId="0" fontId="0" fillId="38" borderId="22" xfId="0" applyFont="1" applyFill="1" applyBorder="1" applyAlignment="1">
      <alignment vertical="center"/>
    </xf>
    <xf numFmtId="0" fontId="4" fillId="0" borderId="51" xfId="0" applyFont="1" applyBorder="1" applyAlignment="1">
      <alignment horizontal="center" vertical="center"/>
    </xf>
    <xf numFmtId="204" fontId="4" fillId="0" borderId="0" xfId="49" applyNumberFormat="1" applyFont="1" applyFill="1" applyBorder="1" applyAlignment="1">
      <alignment horizontal="left" vertical="center"/>
    </xf>
    <xf numFmtId="38" fontId="5" fillId="0" borderId="0" xfId="49" applyFont="1" applyFill="1" applyBorder="1" applyAlignment="1">
      <alignment horizontal="center" vertical="center"/>
    </xf>
    <xf numFmtId="178" fontId="4" fillId="0" borderId="52" xfId="49" applyNumberFormat="1" applyFont="1" applyFill="1" applyBorder="1" applyAlignment="1" applyProtection="1">
      <alignment horizontal="center" vertical="center"/>
      <protection locked="0"/>
    </xf>
    <xf numFmtId="212" fontId="4" fillId="0" borderId="0" xfId="49" applyNumberFormat="1" applyFont="1" applyBorder="1" applyAlignment="1">
      <alignment horizontal="right" vertical="center"/>
    </xf>
    <xf numFmtId="212" fontId="4" fillId="0" borderId="0" xfId="49" applyNumberFormat="1" applyFont="1" applyAlignment="1">
      <alignment horizontal="right" vertical="center"/>
    </xf>
    <xf numFmtId="178" fontId="20" fillId="0" borderId="13" xfId="49" applyNumberFormat="1" applyFont="1" applyFill="1" applyBorder="1" applyAlignment="1" applyProtection="1">
      <alignment horizontal="center" vertical="center"/>
      <protection locked="0"/>
    </xf>
    <xf numFmtId="38" fontId="20" fillId="0" borderId="13" xfId="49" applyFont="1" applyBorder="1" applyAlignment="1" applyProtection="1">
      <alignment horizontal="right" vertical="center"/>
      <protection locked="0"/>
    </xf>
    <xf numFmtId="38" fontId="20" fillId="0" borderId="13" xfId="49" applyFont="1" applyBorder="1" applyAlignment="1" applyProtection="1" quotePrefix="1">
      <alignment horizontal="right" vertical="center"/>
      <protection locked="0"/>
    </xf>
    <xf numFmtId="0" fontId="20" fillId="0" borderId="13" xfId="0" applyFont="1" applyBorder="1" applyAlignment="1" applyProtection="1">
      <alignment vertical="center"/>
      <protection locked="0"/>
    </xf>
    <xf numFmtId="38" fontId="21" fillId="0" borderId="15" xfId="49" applyFont="1" applyBorder="1" applyAlignment="1" applyProtection="1">
      <alignment horizontal="center" vertical="center"/>
      <protection locked="0"/>
    </xf>
    <xf numFmtId="38" fontId="20" fillId="0" borderId="13" xfId="49" applyFont="1" applyFill="1" applyBorder="1" applyAlignment="1" applyProtection="1">
      <alignment vertical="center"/>
      <protection locked="0"/>
    </xf>
    <xf numFmtId="38" fontId="20" fillId="0" borderId="13" xfId="49" applyFont="1" applyBorder="1" applyAlignment="1" applyProtection="1" quotePrefix="1">
      <alignment vertical="center"/>
      <protection locked="0"/>
    </xf>
    <xf numFmtId="38" fontId="20" fillId="0" borderId="13" xfId="49" applyFont="1" applyBorder="1" applyAlignment="1" applyProtection="1">
      <alignment vertical="center"/>
      <protection locked="0"/>
    </xf>
    <xf numFmtId="178" fontId="20" fillId="39" borderId="13" xfId="49" applyNumberFormat="1" applyFont="1" applyFill="1" applyBorder="1" applyAlignment="1" applyProtection="1">
      <alignment horizontal="center" vertical="center"/>
      <protection locked="0"/>
    </xf>
    <xf numFmtId="57" fontId="19" fillId="0" borderId="0" xfId="0" applyNumberFormat="1" applyFont="1" applyBorder="1" applyAlignment="1" applyProtection="1">
      <alignment horizontal="center" vertical="center"/>
      <protection locked="0"/>
    </xf>
    <xf numFmtId="0" fontId="22" fillId="0" borderId="53" xfId="0" applyFont="1" applyBorder="1" applyAlignment="1">
      <alignment horizontal="center" vertical="center"/>
    </xf>
    <xf numFmtId="57" fontId="23" fillId="0" borderId="0" xfId="0" applyNumberFormat="1" applyFont="1" applyAlignment="1">
      <alignment vertical="center"/>
    </xf>
    <xf numFmtId="0" fontId="26"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9" fillId="0" borderId="54" xfId="0" applyFont="1" applyBorder="1" applyAlignment="1">
      <alignment horizontal="center" vertical="center" wrapText="1" shrinkToFit="1"/>
    </xf>
    <xf numFmtId="0" fontId="9" fillId="0" borderId="55" xfId="0" applyFont="1" applyBorder="1" applyAlignment="1">
      <alignment horizontal="center" vertical="center" wrapText="1" shrinkToFit="1"/>
    </xf>
    <xf numFmtId="198" fontId="19" fillId="0" borderId="50" xfId="49" applyNumberFormat="1" applyFont="1" applyBorder="1" applyAlignment="1" applyProtection="1">
      <alignment horizontal="center" vertical="center"/>
      <protection/>
    </xf>
    <xf numFmtId="198" fontId="19" fillId="0" borderId="13" xfId="49" applyNumberFormat="1" applyFont="1" applyBorder="1" applyAlignment="1" applyProtection="1">
      <alignment horizontal="center" vertical="center"/>
      <protection/>
    </xf>
    <xf numFmtId="198" fontId="19" fillId="0" borderId="46" xfId="49" applyNumberFormat="1" applyFont="1" applyBorder="1" applyAlignment="1" applyProtection="1">
      <alignment horizontal="center" vertical="center"/>
      <protection/>
    </xf>
    <xf numFmtId="0" fontId="4" fillId="39" borderId="27" xfId="0" applyFont="1" applyFill="1" applyBorder="1" applyAlignment="1">
      <alignment horizontal="center" vertical="center" wrapText="1"/>
    </xf>
    <xf numFmtId="0" fontId="4" fillId="39" borderId="28" xfId="0" applyFont="1" applyFill="1" applyBorder="1" applyAlignment="1">
      <alignment horizontal="center" vertical="center"/>
    </xf>
    <xf numFmtId="193" fontId="8" fillId="0" borderId="50" xfId="49" applyNumberFormat="1" applyFont="1" applyBorder="1" applyAlignment="1" applyProtection="1">
      <alignment horizontal="center" vertical="center"/>
      <protection/>
    </xf>
    <xf numFmtId="193" fontId="8" fillId="0" borderId="13" xfId="49" applyNumberFormat="1" applyFont="1" applyBorder="1" applyAlignment="1" applyProtection="1">
      <alignment horizontal="center" vertical="center"/>
      <protection/>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0" fillId="0" borderId="57" xfId="0" applyBorder="1" applyAlignment="1">
      <alignment vertical="center"/>
    </xf>
    <xf numFmtId="0" fontId="0" fillId="0" borderId="39" xfId="0" applyBorder="1" applyAlignment="1">
      <alignment vertical="center"/>
    </xf>
    <xf numFmtId="0" fontId="0" fillId="0" borderId="58" xfId="0" applyBorder="1" applyAlignment="1">
      <alignmen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183" fontId="4" fillId="0" borderId="21" xfId="0" applyNumberFormat="1" applyFont="1" applyBorder="1" applyAlignment="1">
      <alignment horizontal="center" vertical="center"/>
    </xf>
    <xf numFmtId="183" fontId="4" fillId="0" borderId="22" xfId="0" applyNumberFormat="1"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205" fontId="8" fillId="39" borderId="38" xfId="49" applyNumberFormat="1" applyFont="1" applyFill="1" applyBorder="1" applyAlignment="1" applyProtection="1">
      <alignment horizontal="center" vertical="center"/>
      <protection/>
    </xf>
    <xf numFmtId="205" fontId="8" fillId="39" borderId="63" xfId="49" applyNumberFormat="1" applyFont="1" applyFill="1" applyBorder="1" applyAlignment="1" applyProtection="1">
      <alignment horizontal="center" vertical="center"/>
      <protection/>
    </xf>
    <xf numFmtId="0" fontId="4" fillId="39" borderId="64" xfId="0" applyFont="1" applyFill="1" applyBorder="1" applyAlignment="1">
      <alignment horizontal="center" vertical="center" wrapText="1"/>
    </xf>
    <xf numFmtId="0" fontId="4" fillId="39" borderId="65"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9" xfId="0" applyFont="1" applyBorder="1" applyAlignment="1">
      <alignment horizontal="center" vertical="center"/>
    </xf>
    <xf numFmtId="0" fontId="4" fillId="0" borderId="20" xfId="0" applyFont="1" applyBorder="1" applyAlignment="1">
      <alignment horizontal="center" vertical="center"/>
    </xf>
    <xf numFmtId="0" fontId="11" fillId="0" borderId="15" xfId="0" applyFont="1" applyBorder="1" applyAlignment="1">
      <alignment horizontal="center" vertical="center" wrapText="1"/>
    </xf>
    <xf numFmtId="0" fontId="11" fillId="0" borderId="52" xfId="0" applyFont="1" applyBorder="1" applyAlignment="1">
      <alignment horizontal="center" vertical="center" wrapText="1"/>
    </xf>
    <xf numFmtId="0" fontId="4" fillId="39" borderId="23" xfId="0" applyFont="1" applyFill="1" applyBorder="1" applyAlignment="1">
      <alignment horizontal="center" vertical="center"/>
    </xf>
    <xf numFmtId="38" fontId="8" fillId="39" borderId="66" xfId="49" applyFont="1" applyFill="1" applyBorder="1" applyAlignment="1">
      <alignment horizontal="center" vertical="center"/>
    </xf>
    <xf numFmtId="38" fontId="8" fillId="39" borderId="67" xfId="49" applyFont="1" applyFill="1" applyBorder="1" applyAlignment="1">
      <alignment horizontal="center" vertical="center"/>
    </xf>
    <xf numFmtId="38" fontId="8" fillId="39" borderId="65" xfId="49" applyFont="1" applyFill="1" applyBorder="1" applyAlignment="1">
      <alignment horizontal="center" vertical="center"/>
    </xf>
    <xf numFmtId="0" fontId="4" fillId="0" borderId="57" xfId="0" applyFont="1" applyBorder="1" applyAlignment="1">
      <alignment horizontal="center" vertical="center"/>
    </xf>
    <xf numFmtId="0" fontId="4" fillId="0" borderId="26" xfId="0" applyFont="1" applyBorder="1" applyAlignment="1">
      <alignment horizontal="center" vertical="center"/>
    </xf>
    <xf numFmtId="0" fontId="4" fillId="0" borderId="34" xfId="0" applyFont="1" applyBorder="1" applyAlignment="1">
      <alignment horizontal="center" vertical="center"/>
    </xf>
    <xf numFmtId="180" fontId="8" fillId="39" borderId="34" xfId="49" applyNumberFormat="1" applyFont="1" applyFill="1" applyBorder="1" applyAlignment="1" applyProtection="1">
      <alignment horizontal="center" vertical="center"/>
      <protection/>
    </xf>
    <xf numFmtId="180" fontId="8" fillId="39" borderId="22" xfId="49"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70" xfId="0" applyFont="1" applyBorder="1" applyAlignment="1">
      <alignment horizontal="center" vertical="center"/>
    </xf>
    <xf numFmtId="0" fontId="4" fillId="0" borderId="52" xfId="0" applyFont="1" applyBorder="1" applyAlignment="1">
      <alignment horizontal="center" vertical="center"/>
    </xf>
    <xf numFmtId="194" fontId="19" fillId="0" borderId="50" xfId="49" applyNumberFormat="1" applyFont="1" applyBorder="1" applyAlignment="1" applyProtection="1">
      <alignment horizontal="center" vertical="center"/>
      <protection/>
    </xf>
    <xf numFmtId="194" fontId="19" fillId="0" borderId="13" xfId="49" applyNumberFormat="1" applyFont="1" applyBorder="1" applyAlignment="1" applyProtection="1">
      <alignment horizontal="center" vertical="center"/>
      <protection/>
    </xf>
    <xf numFmtId="38" fontId="19" fillId="0" borderId="37" xfId="49" applyFont="1" applyBorder="1" applyAlignment="1" applyProtection="1">
      <alignment horizontal="center" vertical="center"/>
      <protection/>
    </xf>
    <xf numFmtId="38" fontId="19" fillId="0" borderId="71" xfId="49" applyFont="1" applyBorder="1" applyAlignment="1" applyProtection="1">
      <alignment horizontal="center" vertical="center"/>
      <protection/>
    </xf>
    <xf numFmtId="38" fontId="19" fillId="0" borderId="26" xfId="49" applyFont="1" applyBorder="1" applyAlignment="1" applyProtection="1">
      <alignment horizontal="center" vertical="center"/>
      <protection/>
    </xf>
    <xf numFmtId="38" fontId="19" fillId="0" borderId="21" xfId="49" applyFont="1" applyBorder="1" applyAlignment="1" applyProtection="1">
      <alignment horizontal="center" vertical="center"/>
      <protection/>
    </xf>
    <xf numFmtId="0" fontId="4" fillId="0" borderId="42" xfId="0" applyFont="1" applyBorder="1" applyAlignment="1">
      <alignment horizontal="center" vertical="center"/>
    </xf>
    <xf numFmtId="0" fontId="0" fillId="0" borderId="36" xfId="0" applyBorder="1" applyAlignment="1">
      <alignment vertical="center"/>
    </xf>
    <xf numFmtId="0" fontId="4" fillId="0" borderId="33" xfId="0" applyFont="1" applyBorder="1" applyAlignment="1">
      <alignment horizontal="center" vertical="center" wrapText="1"/>
    </xf>
    <xf numFmtId="0" fontId="4" fillId="0" borderId="72" xfId="0" applyFont="1" applyBorder="1" applyAlignment="1">
      <alignment horizontal="center" vertical="center" wrapText="1"/>
    </xf>
    <xf numFmtId="0" fontId="15" fillId="0" borderId="0" xfId="0" applyFont="1" applyBorder="1" applyAlignment="1">
      <alignment horizontal="left" vertical="center"/>
    </xf>
    <xf numFmtId="0" fontId="9" fillId="0" borderId="42" xfId="0" applyFont="1" applyBorder="1" applyAlignment="1">
      <alignment horizontal="center" vertical="center"/>
    </xf>
    <xf numFmtId="0" fontId="9" fillId="0" borderId="36" xfId="0" applyFont="1" applyBorder="1" applyAlignment="1">
      <alignment horizontal="center" vertical="center"/>
    </xf>
    <xf numFmtId="205" fontId="8" fillId="39" borderId="60" xfId="49" applyNumberFormat="1" applyFont="1" applyFill="1" applyBorder="1" applyAlignment="1" applyProtection="1">
      <alignment horizontal="center" vertical="center"/>
      <protection/>
    </xf>
    <xf numFmtId="38" fontId="2" fillId="0" borderId="34" xfId="49" applyFont="1" applyBorder="1" applyAlignment="1" applyProtection="1">
      <alignment horizontal="center" vertical="center" shrinkToFit="1"/>
      <protection/>
    </xf>
    <xf numFmtId="38" fontId="2" fillId="0" borderId="22" xfId="49" applyFont="1" applyBorder="1" applyAlignment="1" applyProtection="1">
      <alignment horizontal="center" vertical="center" shrinkToFit="1"/>
      <protection/>
    </xf>
    <xf numFmtId="38" fontId="2" fillId="0" borderId="47" xfId="49" applyFont="1" applyBorder="1" applyAlignment="1" applyProtection="1">
      <alignment horizontal="center" vertical="center" shrinkToFit="1"/>
      <protection/>
    </xf>
    <xf numFmtId="0" fontId="19" fillId="0" borderId="73" xfId="0" applyFont="1" applyBorder="1" applyAlignment="1" applyProtection="1">
      <alignment horizontal="center" vertical="center"/>
      <protection/>
    </xf>
    <xf numFmtId="0" fontId="19" fillId="0" borderId="74" xfId="0" applyFont="1" applyBorder="1" applyAlignment="1" applyProtection="1">
      <alignment horizontal="center" vertical="center"/>
      <protection/>
    </xf>
    <xf numFmtId="0" fontId="19" fillId="0" borderId="39" xfId="0" applyFont="1" applyBorder="1" applyAlignment="1" applyProtection="1">
      <alignment horizontal="center" vertical="center"/>
      <protection/>
    </xf>
    <xf numFmtId="0" fontId="19" fillId="0" borderId="58" xfId="0" applyFont="1" applyBorder="1" applyAlignment="1" applyProtection="1">
      <alignment horizontal="center" vertical="center"/>
      <protection/>
    </xf>
    <xf numFmtId="38" fontId="19" fillId="0" borderId="48" xfId="49" applyFont="1" applyBorder="1" applyAlignment="1" applyProtection="1">
      <alignment horizontal="center" vertical="center"/>
      <protection/>
    </xf>
    <xf numFmtId="194" fontId="19" fillId="0" borderId="46" xfId="49" applyNumberFormat="1" applyFont="1" applyBorder="1" applyAlignment="1" applyProtection="1">
      <alignment horizontal="center" vertical="center"/>
      <protection/>
    </xf>
    <xf numFmtId="193" fontId="8" fillId="0" borderId="46" xfId="49" applyNumberFormat="1" applyFont="1" applyBorder="1" applyAlignment="1" applyProtection="1">
      <alignment horizontal="center" vertical="center"/>
      <protection/>
    </xf>
    <xf numFmtId="180" fontId="8" fillId="39" borderId="47" xfId="49"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val="0"/>
        <i val="0"/>
        <color indexed="9"/>
      </font>
    </dxf>
    <dxf>
      <fill>
        <patternFill patternType="solid">
          <bgColor indexed="13"/>
        </patternFill>
      </fill>
    </dxf>
    <dxf>
      <fill>
        <patternFill patternType="solid">
          <bgColor indexed="13"/>
        </patternFill>
      </fill>
    </dxf>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257175</xdr:colOff>
      <xdr:row>5</xdr:row>
      <xdr:rowOff>171450</xdr:rowOff>
    </xdr:from>
    <xdr:to>
      <xdr:col>10</xdr:col>
      <xdr:colOff>733425</xdr:colOff>
      <xdr:row>7</xdr:row>
      <xdr:rowOff>0</xdr:rowOff>
    </xdr:to>
    <xdr:sp>
      <xdr:nvSpPr>
        <xdr:cNvPr id="1" name="AutoShape 10"/>
        <xdr:cNvSpPr>
          <a:spLocks/>
        </xdr:cNvSpPr>
      </xdr:nvSpPr>
      <xdr:spPr>
        <a:xfrm>
          <a:off x="10810875" y="1304925"/>
          <a:ext cx="476250" cy="2286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33</xdr:row>
      <xdr:rowOff>171450</xdr:rowOff>
    </xdr:from>
    <xdr:to>
      <xdr:col>5</xdr:col>
      <xdr:colOff>714375</xdr:colOff>
      <xdr:row>33</xdr:row>
      <xdr:rowOff>171450</xdr:rowOff>
    </xdr:to>
    <xdr:sp>
      <xdr:nvSpPr>
        <xdr:cNvPr id="2" name="Line 13"/>
        <xdr:cNvSpPr>
          <a:spLocks/>
        </xdr:cNvSpPr>
      </xdr:nvSpPr>
      <xdr:spPr>
        <a:xfrm>
          <a:off x="3895725" y="6943725"/>
          <a:ext cx="1495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xdr:col>
      <xdr:colOff>571500</xdr:colOff>
      <xdr:row>24</xdr:row>
      <xdr:rowOff>161925</xdr:rowOff>
    </xdr:from>
    <xdr:to>
      <xdr:col>6</xdr:col>
      <xdr:colOff>1143000</xdr:colOff>
      <xdr:row>26</xdr:row>
      <xdr:rowOff>9525</xdr:rowOff>
    </xdr:to>
    <xdr:pic>
      <xdr:nvPicPr>
        <xdr:cNvPr id="3" name="OptionButton1"/>
        <xdr:cNvPicPr preferRelativeResize="1">
          <a:picLocks noChangeAspect="1"/>
        </xdr:cNvPicPr>
      </xdr:nvPicPr>
      <xdr:blipFill>
        <a:blip r:embed="rId1"/>
        <a:stretch>
          <a:fillRect/>
        </a:stretch>
      </xdr:blipFill>
      <xdr:spPr>
        <a:xfrm>
          <a:off x="6162675" y="5248275"/>
          <a:ext cx="571500" cy="228600"/>
        </a:xfrm>
        <a:prstGeom prst="rect">
          <a:avLst/>
        </a:prstGeom>
        <a:noFill/>
        <a:ln w="9525" cmpd="sng">
          <a:noFill/>
        </a:ln>
      </xdr:spPr>
    </xdr:pic>
    <xdr:clientData/>
  </xdr:twoCellAnchor>
  <xdr:twoCellAnchor editAs="oneCell">
    <xdr:from>
      <xdr:col>7</xdr:col>
      <xdr:colOff>47625</xdr:colOff>
      <xdr:row>24</xdr:row>
      <xdr:rowOff>161925</xdr:rowOff>
    </xdr:from>
    <xdr:to>
      <xdr:col>7</xdr:col>
      <xdr:colOff>695325</xdr:colOff>
      <xdr:row>26</xdr:row>
      <xdr:rowOff>9525</xdr:rowOff>
    </xdr:to>
    <xdr:pic>
      <xdr:nvPicPr>
        <xdr:cNvPr id="4" name="OptionButton2"/>
        <xdr:cNvPicPr preferRelativeResize="1">
          <a:picLocks noChangeAspect="1"/>
        </xdr:cNvPicPr>
      </xdr:nvPicPr>
      <xdr:blipFill>
        <a:blip r:embed="rId2"/>
        <a:stretch>
          <a:fillRect/>
        </a:stretch>
      </xdr:blipFill>
      <xdr:spPr>
        <a:xfrm>
          <a:off x="6991350" y="5248275"/>
          <a:ext cx="647700" cy="228600"/>
        </a:xfrm>
        <a:prstGeom prst="rect">
          <a:avLst/>
        </a:prstGeom>
        <a:noFill/>
        <a:ln w="9525" cmpd="sng">
          <a:noFill/>
        </a:ln>
      </xdr:spPr>
    </xdr:pic>
    <xdr:clientData/>
  </xdr:twoCellAnchor>
  <xdr:twoCellAnchor editAs="oneCell">
    <xdr:from>
      <xdr:col>6</xdr:col>
      <xdr:colOff>571500</xdr:colOff>
      <xdr:row>27</xdr:row>
      <xdr:rowOff>0</xdr:rowOff>
    </xdr:from>
    <xdr:to>
      <xdr:col>6</xdr:col>
      <xdr:colOff>1123950</xdr:colOff>
      <xdr:row>28</xdr:row>
      <xdr:rowOff>38100</xdr:rowOff>
    </xdr:to>
    <xdr:pic>
      <xdr:nvPicPr>
        <xdr:cNvPr id="5" name="OptionButton3"/>
        <xdr:cNvPicPr preferRelativeResize="1">
          <a:picLocks noChangeAspect="1"/>
        </xdr:cNvPicPr>
      </xdr:nvPicPr>
      <xdr:blipFill>
        <a:blip r:embed="rId3"/>
        <a:stretch>
          <a:fillRect/>
        </a:stretch>
      </xdr:blipFill>
      <xdr:spPr>
        <a:xfrm>
          <a:off x="6162675" y="5648325"/>
          <a:ext cx="552450" cy="228600"/>
        </a:xfrm>
        <a:prstGeom prst="rect">
          <a:avLst/>
        </a:prstGeom>
        <a:noFill/>
        <a:ln w="9525" cmpd="sng">
          <a:noFill/>
        </a:ln>
      </xdr:spPr>
    </xdr:pic>
    <xdr:clientData/>
  </xdr:twoCellAnchor>
  <xdr:twoCellAnchor editAs="oneCell">
    <xdr:from>
      <xdr:col>6</xdr:col>
      <xdr:colOff>581025</xdr:colOff>
      <xdr:row>25</xdr:row>
      <xdr:rowOff>161925</xdr:rowOff>
    </xdr:from>
    <xdr:to>
      <xdr:col>6</xdr:col>
      <xdr:colOff>1133475</xdr:colOff>
      <xdr:row>27</xdr:row>
      <xdr:rowOff>19050</xdr:rowOff>
    </xdr:to>
    <xdr:pic>
      <xdr:nvPicPr>
        <xdr:cNvPr id="6" name="OptionButton5"/>
        <xdr:cNvPicPr preferRelativeResize="1">
          <a:picLocks noChangeAspect="1"/>
        </xdr:cNvPicPr>
      </xdr:nvPicPr>
      <xdr:blipFill>
        <a:blip r:embed="rId4"/>
        <a:stretch>
          <a:fillRect/>
        </a:stretch>
      </xdr:blipFill>
      <xdr:spPr>
        <a:xfrm>
          <a:off x="6172200" y="5438775"/>
          <a:ext cx="552450" cy="228600"/>
        </a:xfrm>
        <a:prstGeom prst="rect">
          <a:avLst/>
        </a:prstGeom>
        <a:solidFill>
          <a:srgbClr val="FFFFFF"/>
        </a:solidFill>
        <a:ln w="1" cmpd="sng">
          <a:noFill/>
        </a:ln>
      </xdr:spPr>
    </xdr:pic>
    <xdr:clientData/>
  </xdr:twoCellAnchor>
  <xdr:twoCellAnchor editAs="oneCell">
    <xdr:from>
      <xdr:col>7</xdr:col>
      <xdr:colOff>47625</xdr:colOff>
      <xdr:row>25</xdr:row>
      <xdr:rowOff>161925</xdr:rowOff>
    </xdr:from>
    <xdr:to>
      <xdr:col>7</xdr:col>
      <xdr:colOff>695325</xdr:colOff>
      <xdr:row>27</xdr:row>
      <xdr:rowOff>19050</xdr:rowOff>
    </xdr:to>
    <xdr:pic>
      <xdr:nvPicPr>
        <xdr:cNvPr id="7" name="OptionButton6"/>
        <xdr:cNvPicPr preferRelativeResize="1">
          <a:picLocks noChangeAspect="1"/>
        </xdr:cNvPicPr>
      </xdr:nvPicPr>
      <xdr:blipFill>
        <a:blip r:embed="rId5"/>
        <a:stretch>
          <a:fillRect/>
        </a:stretch>
      </xdr:blipFill>
      <xdr:spPr>
        <a:xfrm>
          <a:off x="6991350" y="5438775"/>
          <a:ext cx="647700" cy="228600"/>
        </a:xfrm>
        <a:prstGeom prst="rect">
          <a:avLst/>
        </a:prstGeom>
        <a:solidFill>
          <a:srgbClr val="FFFFFF"/>
        </a:solidFill>
        <a:ln w="1" cmpd="sng">
          <a:noFill/>
        </a:ln>
      </xdr:spPr>
    </xdr:pic>
    <xdr:clientData/>
  </xdr:twoCellAnchor>
  <xdr:twoCellAnchor editAs="oneCell">
    <xdr:from>
      <xdr:col>7</xdr:col>
      <xdr:colOff>47625</xdr:colOff>
      <xdr:row>27</xdr:row>
      <xdr:rowOff>9525</xdr:rowOff>
    </xdr:from>
    <xdr:to>
      <xdr:col>7</xdr:col>
      <xdr:colOff>695325</xdr:colOff>
      <xdr:row>28</xdr:row>
      <xdr:rowOff>47625</xdr:rowOff>
    </xdr:to>
    <xdr:pic>
      <xdr:nvPicPr>
        <xdr:cNvPr id="8" name="OptionButton4"/>
        <xdr:cNvPicPr preferRelativeResize="1">
          <a:picLocks noChangeAspect="1"/>
        </xdr:cNvPicPr>
      </xdr:nvPicPr>
      <xdr:blipFill>
        <a:blip r:embed="rId6"/>
        <a:stretch>
          <a:fillRect/>
        </a:stretch>
      </xdr:blipFill>
      <xdr:spPr>
        <a:xfrm>
          <a:off x="6991350" y="5657850"/>
          <a:ext cx="647700" cy="228600"/>
        </a:xfrm>
        <a:prstGeom prst="rect">
          <a:avLst/>
        </a:prstGeom>
        <a:noFill/>
        <a:ln w="9525" cmpd="sng">
          <a:noFill/>
        </a:ln>
      </xdr:spPr>
    </xdr:pic>
    <xdr:clientData/>
  </xdr:twoCellAnchor>
  <xdr:twoCellAnchor>
    <xdr:from>
      <xdr:col>31</xdr:col>
      <xdr:colOff>990600</xdr:colOff>
      <xdr:row>30</xdr:row>
      <xdr:rowOff>0</xdr:rowOff>
    </xdr:from>
    <xdr:to>
      <xdr:col>34</xdr:col>
      <xdr:colOff>0</xdr:colOff>
      <xdr:row>31</xdr:row>
      <xdr:rowOff>0</xdr:rowOff>
    </xdr:to>
    <xdr:sp>
      <xdr:nvSpPr>
        <xdr:cNvPr id="9" name="Line 72"/>
        <xdr:cNvSpPr>
          <a:spLocks/>
        </xdr:cNvSpPr>
      </xdr:nvSpPr>
      <xdr:spPr>
        <a:xfrm>
          <a:off x="23221950" y="6210300"/>
          <a:ext cx="178117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36</xdr:row>
      <xdr:rowOff>0</xdr:rowOff>
    </xdr:from>
    <xdr:to>
      <xdr:col>36</xdr:col>
      <xdr:colOff>0</xdr:colOff>
      <xdr:row>36</xdr:row>
      <xdr:rowOff>0</xdr:rowOff>
    </xdr:to>
    <xdr:sp>
      <xdr:nvSpPr>
        <xdr:cNvPr id="10" name="Line 74"/>
        <xdr:cNvSpPr>
          <a:spLocks/>
        </xdr:cNvSpPr>
      </xdr:nvSpPr>
      <xdr:spPr>
        <a:xfrm>
          <a:off x="26136600" y="757237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36</xdr:row>
      <xdr:rowOff>0</xdr:rowOff>
    </xdr:from>
    <xdr:to>
      <xdr:col>32</xdr:col>
      <xdr:colOff>19050</xdr:colOff>
      <xdr:row>36</xdr:row>
      <xdr:rowOff>0</xdr:rowOff>
    </xdr:to>
    <xdr:sp>
      <xdr:nvSpPr>
        <xdr:cNvPr id="11" name="Line 75"/>
        <xdr:cNvSpPr>
          <a:spLocks/>
        </xdr:cNvSpPr>
      </xdr:nvSpPr>
      <xdr:spPr>
        <a:xfrm>
          <a:off x="22231350" y="7572375"/>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30</xdr:row>
      <xdr:rowOff>180975</xdr:rowOff>
    </xdr:from>
    <xdr:to>
      <xdr:col>19</xdr:col>
      <xdr:colOff>76200</xdr:colOff>
      <xdr:row>34</xdr:row>
      <xdr:rowOff>104775</xdr:rowOff>
    </xdr:to>
    <xdr:sp>
      <xdr:nvSpPr>
        <xdr:cNvPr id="12" name="Text Box 95"/>
        <xdr:cNvSpPr txBox="1">
          <a:spLocks noChangeArrowheads="1"/>
        </xdr:cNvSpPr>
      </xdr:nvSpPr>
      <xdr:spPr>
        <a:xfrm>
          <a:off x="12401550" y="6391275"/>
          <a:ext cx="3657600" cy="790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各年月の表示をさせるときは、便宜上　　</a:t>
          </a:r>
          <a:r>
            <a:rPr lang="en-US" cap="none" sz="1100" b="0" i="0" u="none" baseline="0">
              <a:solidFill>
                <a:srgbClr val="000000"/>
              </a:solidFill>
              <a:latin typeface="ＭＳ Ｐゴシック"/>
              <a:ea typeface="ＭＳ Ｐゴシック"/>
              <a:cs typeface="ＭＳ Ｐゴシック"/>
            </a:rPr>
            <a:t>H18.4.1</a:t>
          </a:r>
          <a:r>
            <a:rPr lang="en-US" cap="none" sz="1100" b="0" i="0" u="none" baseline="0">
              <a:solidFill>
                <a:srgbClr val="000000"/>
              </a:solidFill>
              <a:latin typeface="ＭＳ Ｐゴシック"/>
              <a:ea typeface="ＭＳ Ｐゴシック"/>
              <a:cs typeface="ＭＳ Ｐゴシック"/>
            </a:rPr>
            <a:t>　　か　</a:t>
          </a:r>
          <a:r>
            <a:rPr lang="en-US" cap="none" sz="1100" b="0" i="0" u="none" baseline="0">
              <a:solidFill>
                <a:srgbClr val="000000"/>
              </a:solidFill>
              <a:latin typeface="ＭＳ Ｐゴシック"/>
              <a:ea typeface="ＭＳ Ｐゴシック"/>
              <a:cs typeface="ＭＳ Ｐゴシック"/>
            </a:rPr>
            <a:t> 2006/04/01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というように日付の部分は１日で入力するが、過去６０月の始期の月の右側のセルについてはその月の末日を入力すること。</a:t>
          </a:r>
        </a:p>
      </xdr:txBody>
    </xdr:sp>
    <xdr:clientData/>
  </xdr:twoCellAnchor>
  <xdr:twoCellAnchor editAs="oneCell">
    <xdr:from>
      <xdr:col>6</xdr:col>
      <xdr:colOff>352425</xdr:colOff>
      <xdr:row>13</xdr:row>
      <xdr:rowOff>47625</xdr:rowOff>
    </xdr:from>
    <xdr:to>
      <xdr:col>6</xdr:col>
      <xdr:colOff>762000</xdr:colOff>
      <xdr:row>13</xdr:row>
      <xdr:rowOff>276225</xdr:rowOff>
    </xdr:to>
    <xdr:pic>
      <xdr:nvPicPr>
        <xdr:cNvPr id="13" name="OptionButton13"/>
        <xdr:cNvPicPr preferRelativeResize="1">
          <a:picLocks noChangeAspect="1"/>
        </xdr:cNvPicPr>
      </xdr:nvPicPr>
      <xdr:blipFill>
        <a:blip r:embed="rId7"/>
        <a:stretch>
          <a:fillRect/>
        </a:stretch>
      </xdr:blipFill>
      <xdr:spPr>
        <a:xfrm>
          <a:off x="5943600" y="2771775"/>
          <a:ext cx="409575" cy="228600"/>
        </a:xfrm>
        <a:prstGeom prst="rect">
          <a:avLst/>
        </a:prstGeom>
        <a:noFill/>
        <a:ln w="9525" cmpd="sng">
          <a:noFill/>
        </a:ln>
      </xdr:spPr>
    </xdr:pic>
    <xdr:clientData/>
  </xdr:twoCellAnchor>
  <xdr:twoCellAnchor editAs="oneCell">
    <xdr:from>
      <xdr:col>6</xdr:col>
      <xdr:colOff>809625</xdr:colOff>
      <xdr:row>13</xdr:row>
      <xdr:rowOff>47625</xdr:rowOff>
    </xdr:from>
    <xdr:to>
      <xdr:col>6</xdr:col>
      <xdr:colOff>1247775</xdr:colOff>
      <xdr:row>13</xdr:row>
      <xdr:rowOff>276225</xdr:rowOff>
    </xdr:to>
    <xdr:pic>
      <xdr:nvPicPr>
        <xdr:cNvPr id="14" name="OptionButton14"/>
        <xdr:cNvPicPr preferRelativeResize="1">
          <a:picLocks noChangeAspect="1"/>
        </xdr:cNvPicPr>
      </xdr:nvPicPr>
      <xdr:blipFill>
        <a:blip r:embed="rId8"/>
        <a:stretch>
          <a:fillRect/>
        </a:stretch>
      </xdr:blipFill>
      <xdr:spPr>
        <a:xfrm>
          <a:off x="6400800" y="2771775"/>
          <a:ext cx="438150" cy="228600"/>
        </a:xfrm>
        <a:prstGeom prst="rect">
          <a:avLst/>
        </a:prstGeom>
        <a:noFill/>
        <a:ln w="9525" cmpd="sng">
          <a:noFill/>
        </a:ln>
      </xdr:spPr>
    </xdr:pic>
    <xdr:clientData/>
  </xdr:twoCellAnchor>
  <xdr:twoCellAnchor>
    <xdr:from>
      <xdr:col>7</xdr:col>
      <xdr:colOff>333375</xdr:colOff>
      <xdr:row>13</xdr:row>
      <xdr:rowOff>19050</xdr:rowOff>
    </xdr:from>
    <xdr:to>
      <xdr:col>7</xdr:col>
      <xdr:colOff>600075</xdr:colOff>
      <xdr:row>13</xdr:row>
      <xdr:rowOff>161925</xdr:rowOff>
    </xdr:to>
    <xdr:sp>
      <xdr:nvSpPr>
        <xdr:cNvPr id="15" name="AutoShape 139"/>
        <xdr:cNvSpPr>
          <a:spLocks/>
        </xdr:cNvSpPr>
      </xdr:nvSpPr>
      <xdr:spPr>
        <a:xfrm>
          <a:off x="7277100" y="2743200"/>
          <a:ext cx="266700" cy="142875"/>
        </a:xfrm>
        <a:prstGeom prst="downArrow">
          <a:avLst>
            <a:gd name="adj" fmla="val 882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171450</xdr:colOff>
      <xdr:row>10</xdr:row>
      <xdr:rowOff>104775</xdr:rowOff>
    </xdr:from>
    <xdr:to>
      <xdr:col>14</xdr:col>
      <xdr:colOff>495300</xdr:colOff>
      <xdr:row>13</xdr:row>
      <xdr:rowOff>114300</xdr:rowOff>
    </xdr:to>
    <xdr:sp>
      <xdr:nvSpPr>
        <xdr:cNvPr id="1" name="AutoShape 1"/>
        <xdr:cNvSpPr>
          <a:spLocks/>
        </xdr:cNvSpPr>
      </xdr:nvSpPr>
      <xdr:spPr>
        <a:xfrm>
          <a:off x="9953625" y="1990725"/>
          <a:ext cx="323850" cy="523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190500</xdr:colOff>
      <xdr:row>10</xdr:row>
      <xdr:rowOff>104775</xdr:rowOff>
    </xdr:from>
    <xdr:to>
      <xdr:col>14</xdr:col>
      <xdr:colOff>514350</xdr:colOff>
      <xdr:row>13</xdr:row>
      <xdr:rowOff>114300</xdr:rowOff>
    </xdr:to>
    <xdr:sp>
      <xdr:nvSpPr>
        <xdr:cNvPr id="1" name="AutoShape 1"/>
        <xdr:cNvSpPr>
          <a:spLocks/>
        </xdr:cNvSpPr>
      </xdr:nvSpPr>
      <xdr:spPr>
        <a:xfrm>
          <a:off x="9963150" y="2000250"/>
          <a:ext cx="323850" cy="523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BE36"/>
  <sheetViews>
    <sheetView showGridLines="0" tabSelected="1" showOutlineSymbols="0" zoomScale="75" zoomScaleNormal="75" zoomScaleSheetLayoutView="100" zoomScalePageLayoutView="0" workbookViewId="0" topLeftCell="A1">
      <selection activeCell="K17" sqref="K17:K22"/>
    </sheetView>
  </sheetViews>
  <sheetFormatPr defaultColWidth="9.00390625" defaultRowHeight="13.5"/>
  <cols>
    <col min="1" max="1" width="4.875" style="3" customWidth="1"/>
    <col min="2" max="2" width="16.625" style="3" customWidth="1"/>
    <col min="3" max="3" width="8.625" style="3" customWidth="1"/>
    <col min="4" max="4" width="19.25390625" style="3" customWidth="1"/>
    <col min="5" max="6" width="12.00390625" style="3" customWidth="1"/>
    <col min="7" max="7" width="17.75390625" style="3" bestFit="1" customWidth="1"/>
    <col min="8" max="8" width="12.625" style="3" customWidth="1"/>
    <col min="9" max="9" width="19.875" style="3" bestFit="1" customWidth="1"/>
    <col min="10" max="10" width="14.875" style="3" customWidth="1"/>
    <col min="11" max="11" width="11.75390625" style="3" customWidth="1"/>
    <col min="12" max="12" width="11.625" style="3" customWidth="1"/>
    <col min="13" max="14" width="9.125" style="3" customWidth="1"/>
    <col min="15" max="17" width="4.625" style="3" customWidth="1"/>
    <col min="18" max="18" width="8.00390625" style="3" bestFit="1" customWidth="1"/>
    <col min="19" max="19" width="7.75390625" style="3" customWidth="1"/>
    <col min="20" max="20" width="7.00390625" style="3" customWidth="1"/>
    <col min="21" max="22" width="3.75390625" style="3" customWidth="1"/>
    <col min="23" max="23" width="9.75390625" style="3" hidden="1" customWidth="1"/>
    <col min="24" max="24" width="11.875" style="3" customWidth="1"/>
    <col min="25" max="25" width="3.00390625" style="3" customWidth="1"/>
    <col min="26" max="26" width="8.875" style="107" hidden="1" customWidth="1"/>
    <col min="27" max="27" width="9.625" style="7" customWidth="1"/>
    <col min="28" max="28" width="9.625" style="3" customWidth="1"/>
    <col min="29" max="30" width="10.125" style="3" customWidth="1"/>
    <col min="31" max="32" width="13.125" style="3" customWidth="1"/>
    <col min="33" max="34" width="11.625" style="3" customWidth="1"/>
    <col min="35" max="36" width="14.875" style="3" customWidth="1"/>
    <col min="37" max="38" width="6.25390625" style="3" bestFit="1" customWidth="1"/>
    <col min="39" max="39" width="7.00390625" style="3" customWidth="1"/>
    <col min="40" max="16384" width="9.00390625" style="3" customWidth="1"/>
  </cols>
  <sheetData>
    <row r="1" ht="4.5" customHeight="1"/>
    <row r="2" spans="2:9" ht="25.5" customHeight="1">
      <c r="B2" s="112" t="s">
        <v>91</v>
      </c>
      <c r="E2" s="214">
        <v>0.92</v>
      </c>
      <c r="F2" s="215" t="s">
        <v>137</v>
      </c>
      <c r="I2" s="216" t="s">
        <v>133</v>
      </c>
    </row>
    <row r="3" spans="1:11" ht="18.75" customHeight="1">
      <c r="A3" s="2"/>
      <c r="F3" s="217" t="s">
        <v>132</v>
      </c>
      <c r="G3" s="218"/>
      <c r="H3" s="218"/>
      <c r="I3" s="218"/>
      <c r="J3" s="218"/>
      <c r="K3" s="218"/>
    </row>
    <row r="4" spans="1:11" ht="20.25" customHeight="1">
      <c r="A4" s="97">
        <v>1</v>
      </c>
      <c r="B4" s="75" t="s">
        <v>31</v>
      </c>
      <c r="F4" s="218"/>
      <c r="G4" s="218"/>
      <c r="H4" s="218"/>
      <c r="I4" s="218"/>
      <c r="J4" s="218"/>
      <c r="K4" s="218"/>
    </row>
    <row r="5" spans="1:11" ht="20.25" customHeight="1">
      <c r="A5" s="33"/>
      <c r="B5" s="75" t="s">
        <v>32</v>
      </c>
      <c r="F5" s="218"/>
      <c r="G5" s="218"/>
      <c r="H5" s="218"/>
      <c r="I5" s="218"/>
      <c r="J5" s="218"/>
      <c r="K5" s="218"/>
    </row>
    <row r="6" ht="14.25">
      <c r="A6" s="1"/>
    </row>
    <row r="7" spans="1:14" ht="17.25">
      <c r="A7" s="1"/>
      <c r="D7" s="4" t="s">
        <v>3</v>
      </c>
      <c r="E7" s="111" t="s">
        <v>36</v>
      </c>
      <c r="F7" s="39"/>
      <c r="G7" s="10" t="s">
        <v>0</v>
      </c>
      <c r="H7" s="16"/>
      <c r="I7" s="38" t="s">
        <v>35</v>
      </c>
      <c r="J7" s="10" t="s">
        <v>37</v>
      </c>
      <c r="L7" s="246" t="s">
        <v>34</v>
      </c>
      <c r="M7" s="247"/>
      <c r="N7" s="3" t="s">
        <v>30</v>
      </c>
    </row>
    <row r="8" spans="1:13" ht="14.25">
      <c r="A8" s="1"/>
      <c r="D8" s="5" t="s">
        <v>1</v>
      </c>
      <c r="G8" s="37" t="s">
        <v>4</v>
      </c>
      <c r="H8" s="16"/>
      <c r="J8" s="37" t="s">
        <v>38</v>
      </c>
      <c r="L8" s="248" t="s">
        <v>33</v>
      </c>
      <c r="M8" s="249"/>
    </row>
    <row r="9" spans="1:13" ht="14.25">
      <c r="A9" s="1"/>
      <c r="D9" s="5"/>
      <c r="G9" s="5"/>
      <c r="H9" s="26"/>
      <c r="J9" s="5"/>
      <c r="L9" s="35"/>
      <c r="M9" s="27"/>
    </row>
    <row r="10" spans="1:13" ht="14.25">
      <c r="A10" s="1"/>
      <c r="D10" s="5" t="s">
        <v>136</v>
      </c>
      <c r="G10" s="5" t="s">
        <v>5</v>
      </c>
      <c r="H10" s="26"/>
      <c r="J10" s="5"/>
      <c r="L10" s="35"/>
      <c r="M10" s="27"/>
    </row>
    <row r="11" spans="1:15" ht="14.25">
      <c r="A11" s="1"/>
      <c r="D11" s="6" t="s">
        <v>2</v>
      </c>
      <c r="G11" s="6" t="s">
        <v>6</v>
      </c>
      <c r="H11" s="26"/>
      <c r="J11" s="6"/>
      <c r="L11" s="36"/>
      <c r="M11" s="11"/>
      <c r="O11" s="85">
        <f>IF(AND(O14=32,P14=2,Q14&gt;7,Q6&lt;30,Q8&lt;109),"役職加算の経過措置に注意！","")</f>
      </c>
    </row>
    <row r="12" spans="1:15" ht="14.25">
      <c r="A12" s="1"/>
      <c r="O12" s="85"/>
    </row>
    <row r="13" spans="1:57" ht="22.5" customHeight="1">
      <c r="A13" s="1"/>
      <c r="D13" s="96" t="s">
        <v>21</v>
      </c>
      <c r="H13" s="116" t="s">
        <v>110</v>
      </c>
      <c r="N13" s="87"/>
      <c r="O13" s="84"/>
      <c r="P13" s="84"/>
      <c r="Q13" s="84"/>
      <c r="AA13" s="113" t="s">
        <v>92</v>
      </c>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row>
    <row r="14" spans="1:26" ht="22.5" customHeight="1" thickBot="1">
      <c r="A14" s="1"/>
      <c r="D14" s="213">
        <v>41729</v>
      </c>
      <c r="H14" s="116"/>
      <c r="K14" s="8"/>
      <c r="M14" s="86"/>
      <c r="O14" s="83"/>
      <c r="P14" s="83"/>
      <c r="Q14" s="83"/>
      <c r="R14" s="24"/>
      <c r="Z14" s="108" t="b">
        <v>1</v>
      </c>
    </row>
    <row r="15" spans="1:36" ht="22.5" customHeight="1">
      <c r="A15" s="1"/>
      <c r="B15" s="267" t="s">
        <v>7</v>
      </c>
      <c r="C15" s="268"/>
      <c r="D15" s="230" t="s">
        <v>127</v>
      </c>
      <c r="E15" s="232" t="s">
        <v>12</v>
      </c>
      <c r="F15" s="232" t="s">
        <v>89</v>
      </c>
      <c r="G15" s="232" t="s">
        <v>88</v>
      </c>
      <c r="H15" s="219" t="s">
        <v>135</v>
      </c>
      <c r="I15" s="224" t="s">
        <v>128</v>
      </c>
      <c r="J15" s="81" t="s">
        <v>8</v>
      </c>
      <c r="K15" s="228" t="s">
        <v>9</v>
      </c>
      <c r="L15" s="254" t="s">
        <v>129</v>
      </c>
      <c r="M15" s="273" t="s">
        <v>17</v>
      </c>
      <c r="N15" s="274"/>
      <c r="O15" s="277" t="s">
        <v>25</v>
      </c>
      <c r="P15" s="278"/>
      <c r="Q15" s="279"/>
      <c r="R15" s="271" t="s">
        <v>41</v>
      </c>
      <c r="S15" s="256" t="s">
        <v>39</v>
      </c>
      <c r="T15" s="250" t="s">
        <v>18</v>
      </c>
      <c r="U15" s="260" t="s">
        <v>42</v>
      </c>
      <c r="V15" s="261"/>
      <c r="W15" s="89"/>
      <c r="X15" s="254" t="s">
        <v>40</v>
      </c>
      <c r="Y15" s="102"/>
      <c r="AA15" s="258" t="s">
        <v>27</v>
      </c>
      <c r="AB15" s="258" t="s">
        <v>26</v>
      </c>
      <c r="AC15" s="68" t="s">
        <v>56</v>
      </c>
      <c r="AD15" s="66" t="s">
        <v>57</v>
      </c>
      <c r="AE15" s="68" t="s">
        <v>56</v>
      </c>
      <c r="AF15" s="66" t="s">
        <v>57</v>
      </c>
      <c r="AG15" s="68" t="s">
        <v>56</v>
      </c>
      <c r="AH15" s="66" t="s">
        <v>57</v>
      </c>
      <c r="AI15" s="68" t="s">
        <v>56</v>
      </c>
      <c r="AJ15" s="66" t="s">
        <v>57</v>
      </c>
    </row>
    <row r="16" spans="1:36" ht="21" customHeight="1" thickBot="1">
      <c r="A16" s="1"/>
      <c r="B16" s="234"/>
      <c r="C16" s="235"/>
      <c r="D16" s="231"/>
      <c r="E16" s="233"/>
      <c r="F16" s="233"/>
      <c r="G16" s="233"/>
      <c r="H16" s="220"/>
      <c r="I16" s="225"/>
      <c r="J16" s="198" t="s">
        <v>10</v>
      </c>
      <c r="K16" s="229"/>
      <c r="L16" s="255"/>
      <c r="M16" s="275"/>
      <c r="N16" s="276"/>
      <c r="O16" s="9" t="s">
        <v>22</v>
      </c>
      <c r="P16" s="9" t="s">
        <v>23</v>
      </c>
      <c r="Q16" s="9" t="s">
        <v>24</v>
      </c>
      <c r="R16" s="272"/>
      <c r="S16" s="257"/>
      <c r="T16" s="251"/>
      <c r="U16" s="12" t="s">
        <v>28</v>
      </c>
      <c r="V16" s="12" t="s">
        <v>29</v>
      </c>
      <c r="W16" s="16"/>
      <c r="X16" s="262"/>
      <c r="Y16" s="103"/>
      <c r="AA16" s="259"/>
      <c r="AB16" s="259"/>
      <c r="AC16" s="234" t="s">
        <v>43</v>
      </c>
      <c r="AD16" s="235"/>
      <c r="AE16" s="234" t="s">
        <v>44</v>
      </c>
      <c r="AF16" s="235"/>
      <c r="AG16" s="234" t="s">
        <v>45</v>
      </c>
      <c r="AH16" s="235"/>
      <c r="AI16" s="234" t="s">
        <v>46</v>
      </c>
      <c r="AJ16" s="235"/>
    </row>
    <row r="17" spans="1:36" ht="17.25" customHeight="1">
      <c r="A17" s="1"/>
      <c r="B17" s="297" t="s">
        <v>131</v>
      </c>
      <c r="C17" s="298"/>
      <c r="D17" s="282">
        <v>410900</v>
      </c>
      <c r="E17" s="280">
        <v>16650</v>
      </c>
      <c r="F17" s="226">
        <v>0</v>
      </c>
      <c r="G17" s="226">
        <f>IF(Z14,(ROUNDDOWN(D17*0.04,0)),0)</f>
        <v>16436</v>
      </c>
      <c r="H17" s="221">
        <v>2</v>
      </c>
      <c r="I17" s="269">
        <f>IF(H17="　",SUM(D17:G19),(SUM(D17:G19)*(1+0.03*H17)))</f>
        <v>470625.16000000003</v>
      </c>
      <c r="J17" s="284">
        <v>29</v>
      </c>
      <c r="K17" s="294" t="s">
        <v>134</v>
      </c>
      <c r="L17" s="252">
        <f>INDEX('新制度支給率'!B10:N55,J24,K24)</f>
        <v>43.194</v>
      </c>
      <c r="M17" s="201"/>
      <c r="N17" s="99"/>
      <c r="O17" s="42"/>
      <c r="P17" s="43"/>
      <c r="Q17" s="43"/>
      <c r="R17" s="91"/>
      <c r="S17" s="13">
        <f aca="true" t="shared" si="0" ref="S17:S25">IF(R17&gt;0,(VLOOKUP(R17,$AA$17:$AB$25,2,TRUE)),"")</f>
      </c>
      <c r="T17" s="14">
        <f aca="true" t="shared" si="1" ref="T17:T23">IF(R17="","",(DATEDIF(M17,N17,"m")+1))</f>
      </c>
      <c r="U17" s="90">
        <f>IF(R17&gt;0,(IF((AND($J$17&lt;=24,R17&gt;7)),0,1)),"")</f>
      </c>
      <c r="V17" s="32">
        <f aca="true" t="shared" si="2" ref="V17:V26">IF(R17&gt;0,(IF((AND($J$17&lt;=24,$K$17="自己都合")),0.5,1)),"")</f>
      </c>
      <c r="W17" s="88" t="e">
        <f aca="true" t="shared" si="3" ref="W17:W26">S17*T17*U17*V17</f>
        <v>#VALUE!</v>
      </c>
      <c r="X17" s="263">
        <f>IF(OR(Z28,Z27,Z26),0,(SUMIF($R$17:$R$26,"&gt;0",$W$17:$W$26)))</f>
        <v>1500000</v>
      </c>
      <c r="Y17" s="104"/>
      <c r="Z17" s="109"/>
      <c r="AA17" s="54">
        <v>1</v>
      </c>
      <c r="AB17" s="55">
        <v>54150</v>
      </c>
      <c r="AC17" s="56"/>
      <c r="AD17" s="57"/>
      <c r="AE17" s="56"/>
      <c r="AF17" s="57"/>
      <c r="AG17" s="56"/>
      <c r="AH17" s="57"/>
      <c r="AI17" s="56"/>
      <c r="AJ17" s="57"/>
    </row>
    <row r="18" spans="1:36" ht="14.25" customHeight="1">
      <c r="A18" s="1"/>
      <c r="B18" s="297"/>
      <c r="C18" s="298"/>
      <c r="D18" s="283"/>
      <c r="E18" s="281"/>
      <c r="F18" s="227"/>
      <c r="G18" s="227"/>
      <c r="H18" s="222"/>
      <c r="I18" s="270"/>
      <c r="J18" s="285"/>
      <c r="K18" s="295"/>
      <c r="L18" s="253" t="e">
        <f>MATCH(L14,'新制度支給率'!D8:D52,0)</f>
        <v>#N/A</v>
      </c>
      <c r="M18" s="201"/>
      <c r="N18" s="41"/>
      <c r="O18" s="42"/>
      <c r="P18" s="43"/>
      <c r="Q18" s="98"/>
      <c r="R18" s="91"/>
      <c r="S18" s="13">
        <f t="shared" si="0"/>
      </c>
      <c r="T18" s="14">
        <f t="shared" si="1"/>
      </c>
      <c r="U18" s="90">
        <f>IF(R18&gt;0,(IF((AND($J$17&lt;=24,R18&gt;7)),0,1)),"")</f>
      </c>
      <c r="V18" s="32">
        <f t="shared" si="2"/>
      </c>
      <c r="W18" s="88" t="e">
        <f t="shared" si="3"/>
        <v>#VALUE!</v>
      </c>
      <c r="X18" s="264"/>
      <c r="Y18" s="104"/>
      <c r="Z18" s="109"/>
      <c r="AA18" s="45">
        <v>2</v>
      </c>
      <c r="AB18" s="47">
        <v>50000</v>
      </c>
      <c r="AC18" s="49"/>
      <c r="AD18" s="50"/>
      <c r="AE18" s="49"/>
      <c r="AF18" s="50"/>
      <c r="AG18" s="49"/>
      <c r="AH18" s="50"/>
      <c r="AI18" s="49"/>
      <c r="AJ18" s="50"/>
    </row>
    <row r="19" spans="1:36" ht="15" customHeight="1" thickBot="1">
      <c r="A19" s="1"/>
      <c r="B19" s="297"/>
      <c r="C19" s="298"/>
      <c r="D19" s="283"/>
      <c r="E19" s="281"/>
      <c r="F19" s="227"/>
      <c r="G19" s="227"/>
      <c r="H19" s="222"/>
      <c r="I19" s="270"/>
      <c r="J19" s="285"/>
      <c r="K19" s="295"/>
      <c r="L19" s="253" t="e">
        <f>MATCH(L15,'新制度支給率'!D9:D53,0)</f>
        <v>#N/A</v>
      </c>
      <c r="M19" s="201"/>
      <c r="N19" s="41"/>
      <c r="O19" s="42"/>
      <c r="P19" s="43"/>
      <c r="Q19" s="43"/>
      <c r="R19" s="91"/>
      <c r="S19" s="13">
        <f t="shared" si="0"/>
      </c>
      <c r="T19" s="14">
        <f t="shared" si="1"/>
      </c>
      <c r="U19" s="90">
        <f>IF(R19&gt;0,(IF((AND($J$17&lt;=24,R19&gt;7)),0,1)),"")</f>
      </c>
      <c r="V19" s="32">
        <f t="shared" si="2"/>
      </c>
      <c r="W19" s="88" t="e">
        <f t="shared" si="3"/>
        <v>#VALUE!</v>
      </c>
      <c r="X19" s="265"/>
      <c r="Y19" s="104"/>
      <c r="Z19" s="109"/>
      <c r="AA19" s="45">
        <v>3</v>
      </c>
      <c r="AB19" s="47">
        <v>45850</v>
      </c>
      <c r="AC19" s="51">
        <v>10</v>
      </c>
      <c r="AD19" s="50"/>
      <c r="AE19" s="49"/>
      <c r="AF19" s="50"/>
      <c r="AG19" s="49"/>
      <c r="AH19" s="50"/>
      <c r="AI19" s="49"/>
      <c r="AJ19" s="50"/>
    </row>
    <row r="20" spans="1:36" ht="15" customHeight="1">
      <c r="A20" s="1"/>
      <c r="B20" s="297"/>
      <c r="C20" s="298"/>
      <c r="D20" s="285">
        <v>412400</v>
      </c>
      <c r="E20" s="281"/>
      <c r="F20" s="227">
        <v>0</v>
      </c>
      <c r="G20" s="227">
        <f>IF(Z14,(ROUNDDOWN(D20*0.04,0)),0)</f>
        <v>16496</v>
      </c>
      <c r="H20" s="222"/>
      <c r="I20" s="270">
        <f>IF(H17="　",SUM(D20:G22),(SUM(D20:G22)*(1+0.03*H17)))</f>
        <v>454629.76</v>
      </c>
      <c r="J20" s="285">
        <v>31</v>
      </c>
      <c r="K20" s="295"/>
      <c r="L20" s="253">
        <f>INDEX('新制度支給率'!B10:N55,J25,K25)</f>
        <v>46.50599999999999</v>
      </c>
      <c r="M20" s="201"/>
      <c r="N20" s="41"/>
      <c r="O20" s="42"/>
      <c r="P20" s="43"/>
      <c r="Q20" s="42"/>
      <c r="R20" s="91"/>
      <c r="S20" s="13">
        <f t="shared" si="0"/>
      </c>
      <c r="T20" s="14">
        <f t="shared" si="1"/>
      </c>
      <c r="U20" s="90">
        <f aca="true" t="shared" si="4" ref="U20:U26">IF(R20&gt;0,(IF((AND($J$17&lt;=24,R20&gt;7)),0,1)),"")</f>
      </c>
      <c r="V20" s="32">
        <f t="shared" si="2"/>
      </c>
      <c r="W20" s="88" t="e">
        <f t="shared" si="3"/>
        <v>#VALUE!</v>
      </c>
      <c r="X20" s="18"/>
      <c r="Y20" s="104"/>
      <c r="Z20" s="109"/>
      <c r="AA20" s="45">
        <v>4</v>
      </c>
      <c r="AB20" s="47">
        <v>41700</v>
      </c>
      <c r="AC20" s="51">
        <v>9</v>
      </c>
      <c r="AD20" s="52">
        <v>7</v>
      </c>
      <c r="AE20" s="244">
        <v>4</v>
      </c>
      <c r="AF20" s="245"/>
      <c r="AG20" s="244">
        <v>4</v>
      </c>
      <c r="AH20" s="245"/>
      <c r="AI20" s="49"/>
      <c r="AJ20" s="50"/>
    </row>
    <row r="21" spans="1:36" ht="15" customHeight="1">
      <c r="A21" s="1"/>
      <c r="B21" s="297"/>
      <c r="C21" s="298"/>
      <c r="D21" s="285"/>
      <c r="E21" s="281"/>
      <c r="F21" s="227"/>
      <c r="G21" s="227"/>
      <c r="H21" s="222"/>
      <c r="I21" s="270"/>
      <c r="J21" s="285"/>
      <c r="K21" s="295"/>
      <c r="L21" s="253">
        <f>MATCH(L17,'新制度支給率'!D11:D55,0)</f>
        <v>29</v>
      </c>
      <c r="M21" s="99"/>
      <c r="N21" s="99"/>
      <c r="O21" s="42"/>
      <c r="P21" s="43"/>
      <c r="Q21" s="98"/>
      <c r="R21" s="91"/>
      <c r="S21" s="13">
        <f t="shared" si="0"/>
      </c>
      <c r="T21" s="14">
        <f t="shared" si="1"/>
      </c>
      <c r="U21" s="90">
        <f t="shared" si="4"/>
      </c>
      <c r="V21" s="32">
        <f t="shared" si="2"/>
      </c>
      <c r="W21" s="88" t="e">
        <f t="shared" si="3"/>
        <v>#VALUE!</v>
      </c>
      <c r="X21" s="18"/>
      <c r="Y21" s="104"/>
      <c r="Z21" s="109"/>
      <c r="AA21" s="45">
        <v>5</v>
      </c>
      <c r="AB21" s="47">
        <v>33350</v>
      </c>
      <c r="AC21" s="51">
        <v>8</v>
      </c>
      <c r="AD21" s="52">
        <v>6</v>
      </c>
      <c r="AE21" s="244">
        <v>3</v>
      </c>
      <c r="AF21" s="245"/>
      <c r="AG21" s="244">
        <v>3</v>
      </c>
      <c r="AH21" s="245"/>
      <c r="AI21" s="49"/>
      <c r="AJ21" s="50"/>
    </row>
    <row r="22" spans="1:36" ht="15" customHeight="1" thickBot="1">
      <c r="A22" s="1"/>
      <c r="B22" s="299"/>
      <c r="C22" s="300"/>
      <c r="D22" s="301"/>
      <c r="E22" s="302"/>
      <c r="F22" s="303"/>
      <c r="G22" s="303"/>
      <c r="H22" s="223"/>
      <c r="I22" s="304"/>
      <c r="J22" s="301"/>
      <c r="K22" s="296"/>
      <c r="L22" s="293" t="e">
        <f>MATCH(L18,'新制度支給率'!D12:D56,0)</f>
        <v>#N/A</v>
      </c>
      <c r="M22" s="204">
        <v>39539</v>
      </c>
      <c r="N22" s="204">
        <v>39903</v>
      </c>
      <c r="O22" s="205">
        <v>32</v>
      </c>
      <c r="P22" s="206">
        <v>2</v>
      </c>
      <c r="Q22" s="207">
        <v>120</v>
      </c>
      <c r="R22" s="208">
        <v>6</v>
      </c>
      <c r="S22" s="13">
        <f t="shared" si="0"/>
        <v>25000</v>
      </c>
      <c r="T22" s="14">
        <f t="shared" si="1"/>
        <v>12</v>
      </c>
      <c r="U22" s="90">
        <f t="shared" si="4"/>
        <v>1</v>
      </c>
      <c r="V22" s="32">
        <f t="shared" si="2"/>
        <v>1</v>
      </c>
      <c r="W22" s="88">
        <f t="shared" si="3"/>
        <v>300000</v>
      </c>
      <c r="X22" s="15"/>
      <c r="Y22" s="104"/>
      <c r="Z22" s="109"/>
      <c r="AA22" s="45">
        <v>6</v>
      </c>
      <c r="AB22" s="47">
        <v>25000</v>
      </c>
      <c r="AC22" s="51">
        <v>7</v>
      </c>
      <c r="AD22" s="52">
        <v>5</v>
      </c>
      <c r="AE22" s="242" t="s">
        <v>47</v>
      </c>
      <c r="AF22" s="243"/>
      <c r="AG22" s="242" t="s">
        <v>47</v>
      </c>
      <c r="AH22" s="243"/>
      <c r="AI22" s="242" t="s">
        <v>51</v>
      </c>
      <c r="AJ22" s="243"/>
    </row>
    <row r="23" spans="1:36" ht="14.25">
      <c r="A23" s="1"/>
      <c r="B23" s="16"/>
      <c r="C23" s="16"/>
      <c r="D23" s="17"/>
      <c r="E23" s="17" t="s">
        <v>109</v>
      </c>
      <c r="F23" s="17"/>
      <c r="G23" s="17"/>
      <c r="H23" s="17"/>
      <c r="I23" s="18"/>
      <c r="J23" s="200">
        <f>IF(J17-J20&gt;0,"注　勤続年数を正しく入力してください",0)</f>
        <v>0</v>
      </c>
      <c r="K23" s="18"/>
      <c r="L23" s="19"/>
      <c r="M23" s="204">
        <v>39904</v>
      </c>
      <c r="N23" s="204">
        <v>40268</v>
      </c>
      <c r="O23" s="209">
        <v>33</v>
      </c>
      <c r="P23" s="210">
        <v>2</v>
      </c>
      <c r="Q23" s="211">
        <v>124</v>
      </c>
      <c r="R23" s="208">
        <v>6</v>
      </c>
      <c r="S23" s="13">
        <f t="shared" si="0"/>
        <v>25000</v>
      </c>
      <c r="T23" s="14">
        <f t="shared" si="1"/>
        <v>12</v>
      </c>
      <c r="U23" s="90">
        <f t="shared" si="4"/>
        <v>1</v>
      </c>
      <c r="V23" s="32">
        <f t="shared" si="2"/>
        <v>1</v>
      </c>
      <c r="W23" s="88">
        <f t="shared" si="3"/>
        <v>300000</v>
      </c>
      <c r="X23" s="15"/>
      <c r="Y23" s="18"/>
      <c r="Z23" s="109"/>
      <c r="AA23" s="45">
        <v>7</v>
      </c>
      <c r="AB23" s="47">
        <v>20850</v>
      </c>
      <c r="AC23" s="51">
        <v>6</v>
      </c>
      <c r="AD23" s="52">
        <v>4</v>
      </c>
      <c r="AE23" s="242" t="s">
        <v>48</v>
      </c>
      <c r="AF23" s="243"/>
      <c r="AG23" s="242" t="s">
        <v>48</v>
      </c>
      <c r="AH23" s="243"/>
      <c r="AI23" s="242" t="s">
        <v>52</v>
      </c>
      <c r="AJ23" s="243"/>
    </row>
    <row r="24" spans="1:36" ht="14.25">
      <c r="A24" s="1"/>
      <c r="B24" s="16"/>
      <c r="C24" s="16"/>
      <c r="D24" s="17"/>
      <c r="E24" s="124" t="s">
        <v>108</v>
      </c>
      <c r="F24" s="17"/>
      <c r="G24" s="17"/>
      <c r="H24" s="17"/>
      <c r="I24" s="18"/>
      <c r="J24" s="125">
        <f>MATCH(J17,'新制度支給率'!B10:B55,0)</f>
        <v>30</v>
      </c>
      <c r="K24" s="125">
        <f>MATCH(K17,'新制度支給率'!B10:N10,0)</f>
        <v>6</v>
      </c>
      <c r="L24" s="19"/>
      <c r="M24" s="204">
        <v>40269</v>
      </c>
      <c r="N24" s="204">
        <v>40633</v>
      </c>
      <c r="O24" s="209">
        <v>33</v>
      </c>
      <c r="P24" s="210">
        <v>2</v>
      </c>
      <c r="Q24" s="211">
        <v>128</v>
      </c>
      <c r="R24" s="208">
        <v>6</v>
      </c>
      <c r="S24" s="13">
        <f t="shared" si="0"/>
        <v>25000</v>
      </c>
      <c r="T24" s="14">
        <f>IF(R24="","",(DATEDIF(M24,N24,"m")+1))</f>
        <v>12</v>
      </c>
      <c r="U24" s="90">
        <f t="shared" si="4"/>
        <v>1</v>
      </c>
      <c r="V24" s="32">
        <f t="shared" si="2"/>
        <v>1</v>
      </c>
      <c r="W24" s="88">
        <f t="shared" si="3"/>
        <v>300000</v>
      </c>
      <c r="X24" s="15"/>
      <c r="Y24" s="18"/>
      <c r="Z24" s="109"/>
      <c r="AA24" s="45">
        <v>8</v>
      </c>
      <c r="AB24" s="47">
        <v>16700</v>
      </c>
      <c r="AC24" s="53" t="s">
        <v>54</v>
      </c>
      <c r="AD24" s="52">
        <v>3</v>
      </c>
      <c r="AE24" s="242" t="s">
        <v>50</v>
      </c>
      <c r="AF24" s="243"/>
      <c r="AG24" s="242" t="s">
        <v>49</v>
      </c>
      <c r="AH24" s="243"/>
      <c r="AI24" s="242" t="s">
        <v>53</v>
      </c>
      <c r="AJ24" s="243"/>
    </row>
    <row r="25" spans="1:36" ht="15" thickBot="1">
      <c r="A25" s="1"/>
      <c r="B25" s="16"/>
      <c r="C25" s="16"/>
      <c r="D25" s="17"/>
      <c r="E25" s="17"/>
      <c r="F25" s="17"/>
      <c r="G25" s="17"/>
      <c r="H25" s="17"/>
      <c r="I25" s="17"/>
      <c r="J25" s="125">
        <f>MATCH(J20,'新制度支給率'!B10:B55,0)</f>
        <v>32</v>
      </c>
      <c r="K25" s="125">
        <f>MATCH(K17,'新制度支給率'!B10:N10,0)</f>
        <v>6</v>
      </c>
      <c r="L25" s="17"/>
      <c r="M25" s="204">
        <v>40634</v>
      </c>
      <c r="N25" s="204">
        <v>40981</v>
      </c>
      <c r="O25" s="211">
        <v>33</v>
      </c>
      <c r="P25" s="210">
        <v>2</v>
      </c>
      <c r="Q25" s="211">
        <v>132</v>
      </c>
      <c r="R25" s="208">
        <v>6</v>
      </c>
      <c r="S25" s="13">
        <f t="shared" si="0"/>
        <v>25000</v>
      </c>
      <c r="T25" s="14">
        <f>IF(R25="","",(DATEDIF(M25,N25,"m")+1))</f>
        <v>12</v>
      </c>
      <c r="U25" s="90">
        <f t="shared" si="4"/>
        <v>1</v>
      </c>
      <c r="V25" s="32">
        <f t="shared" si="2"/>
        <v>1</v>
      </c>
      <c r="W25" s="88">
        <f t="shared" si="3"/>
        <v>300000</v>
      </c>
      <c r="X25" s="15"/>
      <c r="Y25" s="15"/>
      <c r="Z25" s="109"/>
      <c r="AA25" s="46">
        <v>9</v>
      </c>
      <c r="AB25" s="48">
        <v>0</v>
      </c>
      <c r="AC25" s="234" t="s">
        <v>55</v>
      </c>
      <c r="AD25" s="235"/>
      <c r="AE25" s="234" t="s">
        <v>55</v>
      </c>
      <c r="AF25" s="235"/>
      <c r="AG25" s="234" t="s">
        <v>55</v>
      </c>
      <c r="AH25" s="235"/>
      <c r="AI25" s="234" t="s">
        <v>55</v>
      </c>
      <c r="AJ25" s="235"/>
    </row>
    <row r="26" spans="1:28" ht="15" thickBot="1">
      <c r="A26" s="1"/>
      <c r="B26" s="23" t="s">
        <v>16</v>
      </c>
      <c r="C26" s="16"/>
      <c r="D26" s="17"/>
      <c r="E26" s="24" t="s">
        <v>13</v>
      </c>
      <c r="F26" s="24"/>
      <c r="G26" s="17"/>
      <c r="H26" s="17"/>
      <c r="I26" s="202"/>
      <c r="J26" s="199"/>
      <c r="K26" s="17"/>
      <c r="L26" s="17"/>
      <c r="M26" s="204">
        <v>41000</v>
      </c>
      <c r="N26" s="212">
        <v>41364</v>
      </c>
      <c r="O26" s="205">
        <v>33</v>
      </c>
      <c r="P26" s="206">
        <v>2</v>
      </c>
      <c r="Q26" s="205">
        <v>136</v>
      </c>
      <c r="R26" s="208">
        <v>6</v>
      </c>
      <c r="S26" s="13">
        <f>VLOOKUP(R26,AA19:AB27,2,TRUE)</f>
        <v>25000</v>
      </c>
      <c r="T26" s="14">
        <f>IF(R26="","",(DATEDIF(M26,N26,"m")+1))</f>
        <v>12</v>
      </c>
      <c r="U26" s="90">
        <f t="shared" si="4"/>
        <v>1</v>
      </c>
      <c r="V26" s="32">
        <f t="shared" si="2"/>
        <v>1</v>
      </c>
      <c r="W26" s="88">
        <f t="shared" si="3"/>
        <v>300000</v>
      </c>
      <c r="X26" s="15"/>
      <c r="Y26" s="15"/>
      <c r="Z26" s="110" t="b">
        <v>0</v>
      </c>
      <c r="AB26" s="26"/>
    </row>
    <row r="27" spans="1:34" ht="14.25">
      <c r="A27" s="1"/>
      <c r="D27" s="15"/>
      <c r="E27" s="15" t="s">
        <v>14</v>
      </c>
      <c r="F27" s="15"/>
      <c r="G27" s="15"/>
      <c r="H27" s="15"/>
      <c r="I27" s="203"/>
      <c r="J27" s="25"/>
      <c r="K27" s="17"/>
      <c r="L27" s="17"/>
      <c r="M27" s="28"/>
      <c r="N27" s="31"/>
      <c r="O27" s="29"/>
      <c r="P27" s="30"/>
      <c r="Q27" s="29"/>
      <c r="R27" s="17"/>
      <c r="S27" s="22"/>
      <c r="T27" s="20">
        <f>SUM(T17:T26)</f>
        <v>60</v>
      </c>
      <c r="U27" s="20"/>
      <c r="V27" s="20"/>
      <c r="W27" s="20"/>
      <c r="X27" s="15"/>
      <c r="Y27" s="15"/>
      <c r="Z27" s="110" t="b">
        <v>0</v>
      </c>
      <c r="AA27" s="114" t="s">
        <v>70</v>
      </c>
      <c r="AC27" s="236" t="s">
        <v>73</v>
      </c>
      <c r="AD27" s="237"/>
      <c r="AE27" s="58" t="s">
        <v>69</v>
      </c>
      <c r="AF27" s="66" t="s">
        <v>59</v>
      </c>
      <c r="AG27" s="63" t="s">
        <v>68</v>
      </c>
      <c r="AH27" s="59" t="s">
        <v>63</v>
      </c>
    </row>
    <row r="28" spans="1:34" ht="15" thickBot="1">
      <c r="A28" s="1"/>
      <c r="D28" s="15"/>
      <c r="E28" s="15" t="s">
        <v>15</v>
      </c>
      <c r="F28" s="15"/>
      <c r="G28" s="15"/>
      <c r="H28" s="15"/>
      <c r="I28" s="203"/>
      <c r="J28" s="25"/>
      <c r="K28" s="17"/>
      <c r="L28" s="17"/>
      <c r="M28" s="25" t="s">
        <v>85</v>
      </c>
      <c r="N28" s="20"/>
      <c r="O28" s="20"/>
      <c r="P28" s="21"/>
      <c r="Q28" s="20"/>
      <c r="R28" s="17"/>
      <c r="S28" s="22"/>
      <c r="T28" s="20"/>
      <c r="U28" s="20"/>
      <c r="V28" s="20"/>
      <c r="W28" s="20"/>
      <c r="X28" s="15"/>
      <c r="Y28" s="15"/>
      <c r="Z28" s="100" t="b">
        <v>0</v>
      </c>
      <c r="AA28" s="76" t="s">
        <v>93</v>
      </c>
      <c r="AB28" s="7"/>
      <c r="AC28" s="238"/>
      <c r="AD28" s="239"/>
      <c r="AE28" s="234" t="s">
        <v>66</v>
      </c>
      <c r="AF28" s="235"/>
      <c r="AG28" s="240" t="s">
        <v>66</v>
      </c>
      <c r="AH28" s="241"/>
    </row>
    <row r="29" spans="1:34" ht="14.25">
      <c r="A29" s="1"/>
      <c r="B29" s="16"/>
      <c r="C29" s="16"/>
      <c r="D29" s="17"/>
      <c r="E29" s="17"/>
      <c r="F29" s="17"/>
      <c r="G29" s="17"/>
      <c r="H29" s="17"/>
      <c r="I29" s="17"/>
      <c r="J29" s="18"/>
      <c r="K29" s="17"/>
      <c r="L29" s="17"/>
      <c r="M29" s="25" t="s">
        <v>84</v>
      </c>
      <c r="N29" s="20"/>
      <c r="O29" s="20"/>
      <c r="P29" s="21"/>
      <c r="Q29" s="20"/>
      <c r="R29" s="17"/>
      <c r="S29" s="22"/>
      <c r="T29" s="20"/>
      <c r="U29" s="20"/>
      <c r="V29" s="20"/>
      <c r="W29" s="20"/>
      <c r="X29" s="15"/>
      <c r="Y29" s="15"/>
      <c r="AA29" s="115" t="s">
        <v>77</v>
      </c>
      <c r="AB29" s="7"/>
      <c r="AC29" s="236" t="s">
        <v>74</v>
      </c>
      <c r="AD29" s="237"/>
      <c r="AE29" s="81" t="s">
        <v>58</v>
      </c>
      <c r="AF29" s="59" t="s">
        <v>60</v>
      </c>
      <c r="AG29" s="63" t="s">
        <v>64</v>
      </c>
      <c r="AH29" s="59" t="s">
        <v>65</v>
      </c>
    </row>
    <row r="30" spans="1:34" ht="15" thickBot="1">
      <c r="A30" s="1"/>
      <c r="B30" s="23" t="s">
        <v>19</v>
      </c>
      <c r="C30" s="16"/>
      <c r="D30" s="17"/>
      <c r="E30" s="24" t="s">
        <v>20</v>
      </c>
      <c r="F30" s="24"/>
      <c r="G30" s="17"/>
      <c r="H30" s="17"/>
      <c r="I30" s="17"/>
      <c r="J30" s="18"/>
      <c r="K30" s="17"/>
      <c r="L30" s="25"/>
      <c r="M30" s="106" t="s">
        <v>87</v>
      </c>
      <c r="N30" s="105"/>
      <c r="O30" s="105"/>
      <c r="P30" s="106"/>
      <c r="Q30" s="106"/>
      <c r="R30" s="106"/>
      <c r="S30" s="106"/>
      <c r="T30" s="106"/>
      <c r="U30" s="106"/>
      <c r="V30" s="106"/>
      <c r="W30" s="15"/>
      <c r="X30" s="15"/>
      <c r="Y30" s="15"/>
      <c r="Z30" s="109"/>
      <c r="AA30" s="44"/>
      <c r="AB30" s="7"/>
      <c r="AC30" s="238"/>
      <c r="AD30" s="239"/>
      <c r="AE30" s="74"/>
      <c r="AF30" s="82"/>
      <c r="AG30" s="64"/>
      <c r="AH30" s="60"/>
    </row>
    <row r="31" spans="1:34" ht="15" thickBot="1">
      <c r="A31" s="1"/>
      <c r="B31" s="16"/>
      <c r="C31" s="16"/>
      <c r="D31" s="17"/>
      <c r="E31" s="24" t="s">
        <v>90</v>
      </c>
      <c r="F31" s="24"/>
      <c r="G31" s="17"/>
      <c r="H31" s="17"/>
      <c r="I31" s="17"/>
      <c r="J31" s="18"/>
      <c r="K31" s="17"/>
      <c r="L31" s="25"/>
      <c r="M31" s="15"/>
      <c r="N31" s="15"/>
      <c r="O31" s="15"/>
      <c r="P31" s="15"/>
      <c r="Q31" s="15"/>
      <c r="R31" s="15"/>
      <c r="S31" s="15"/>
      <c r="T31" s="15"/>
      <c r="U31" s="15"/>
      <c r="V31" s="15"/>
      <c r="W31" s="15"/>
      <c r="X31" s="15"/>
      <c r="Y31" s="15"/>
      <c r="Z31" s="109"/>
      <c r="AB31" s="7"/>
      <c r="AC31" s="286" t="s">
        <v>75</v>
      </c>
      <c r="AD31" s="287"/>
      <c r="AE31" s="61" t="s">
        <v>61</v>
      </c>
      <c r="AF31" s="67" t="s">
        <v>62</v>
      </c>
      <c r="AG31" s="65"/>
      <c r="AH31" s="62"/>
    </row>
    <row r="32" spans="1:27" ht="14.25">
      <c r="A32" s="1"/>
      <c r="B32" s="16"/>
      <c r="C32" s="16"/>
      <c r="D32" s="17"/>
      <c r="E32" s="17"/>
      <c r="F32" s="17"/>
      <c r="G32" s="17"/>
      <c r="H32" s="17"/>
      <c r="I32" s="17"/>
      <c r="J32" s="18"/>
      <c r="K32" s="17"/>
      <c r="L32" s="17"/>
      <c r="M32" s="15"/>
      <c r="N32" s="15"/>
      <c r="O32" s="15"/>
      <c r="P32" s="15"/>
      <c r="Q32" s="15"/>
      <c r="R32" s="15"/>
      <c r="S32" s="15"/>
      <c r="T32" s="15"/>
      <c r="U32" s="15"/>
      <c r="V32" s="15"/>
      <c r="W32" s="15"/>
      <c r="X32" s="15"/>
      <c r="Y32" s="15"/>
      <c r="Z32" s="109"/>
      <c r="AA32" s="44"/>
    </row>
    <row r="33" spans="1:26" ht="15" thickBot="1">
      <c r="A33" s="34" t="s">
        <v>11</v>
      </c>
      <c r="B33" s="1" t="s">
        <v>130</v>
      </c>
      <c r="D33" s="15"/>
      <c r="E33" s="15"/>
      <c r="F33" s="15"/>
      <c r="G33" s="15"/>
      <c r="H33" s="15"/>
      <c r="I33" s="15"/>
      <c r="J33" s="15"/>
      <c r="K33" s="15"/>
      <c r="L33" s="15"/>
      <c r="M33" s="15"/>
      <c r="N33" s="15"/>
      <c r="O33" s="15"/>
      <c r="P33" s="15"/>
      <c r="Q33" s="15"/>
      <c r="R33" s="15"/>
      <c r="S33" s="15"/>
      <c r="T33" s="15"/>
      <c r="U33" s="15"/>
      <c r="V33" s="15"/>
      <c r="W33" s="15"/>
      <c r="X33" s="15"/>
      <c r="Y33" s="15"/>
      <c r="Z33" s="109"/>
    </row>
    <row r="34" spans="2:36" ht="24" customHeight="1" thickBot="1">
      <c r="B34" s="93">
        <f>ROUNDDOWN(I17*L17+I20*(L20-L17),2)</f>
        <v>21833916.92</v>
      </c>
      <c r="C34" s="94" t="s">
        <v>86</v>
      </c>
      <c r="D34" s="93">
        <f>+X17</f>
        <v>1500000</v>
      </c>
      <c r="G34" s="92">
        <f>B34+D34</f>
        <v>23333916.92</v>
      </c>
      <c r="H34" s="95"/>
      <c r="L34" s="15"/>
      <c r="M34" s="15"/>
      <c r="N34" s="15"/>
      <c r="O34" s="15"/>
      <c r="P34" s="15"/>
      <c r="Q34" s="15"/>
      <c r="R34" s="15"/>
      <c r="S34" s="15"/>
      <c r="T34" s="15"/>
      <c r="U34" s="15"/>
      <c r="V34" s="15"/>
      <c r="W34" s="15"/>
      <c r="X34" s="15"/>
      <c r="Y34" s="15"/>
      <c r="Z34" s="101" t="b">
        <v>0</v>
      </c>
      <c r="AA34" s="290" t="s">
        <v>71</v>
      </c>
      <c r="AB34" s="290"/>
      <c r="AC34" s="79"/>
      <c r="AD34" s="80" t="s">
        <v>80</v>
      </c>
      <c r="AE34" s="80" t="s">
        <v>81</v>
      </c>
      <c r="AF34" s="71"/>
      <c r="AG34" s="79"/>
      <c r="AH34" s="80" t="s">
        <v>80</v>
      </c>
      <c r="AI34" s="80" t="s">
        <v>82</v>
      </c>
      <c r="AJ34" s="71"/>
    </row>
    <row r="35" spans="1:36" ht="24.75" thickBot="1">
      <c r="A35" s="1"/>
      <c r="D35" s="15"/>
      <c r="E35" s="15"/>
      <c r="F35" s="15"/>
      <c r="G35" s="40" t="s">
        <v>30</v>
      </c>
      <c r="H35" s="40"/>
      <c r="I35" s="15"/>
      <c r="J35" s="15"/>
      <c r="K35" s="15"/>
      <c r="L35" s="15"/>
      <c r="Y35" s="15"/>
      <c r="Z35" s="109"/>
      <c r="AA35" s="291" t="s">
        <v>72</v>
      </c>
      <c r="AB35" s="292"/>
      <c r="AC35" s="288" t="s">
        <v>67</v>
      </c>
      <c r="AD35" s="289"/>
      <c r="AE35" s="69" t="str">
        <f>+AE15</f>
        <v>H8.4.1
～H18.3.31</v>
      </c>
      <c r="AF35" s="70" t="str">
        <f>+AF15</f>
        <v>H18.4.1～</v>
      </c>
      <c r="AG35" s="288" t="s">
        <v>67</v>
      </c>
      <c r="AH35" s="289"/>
      <c r="AI35" s="69" t="str">
        <f>+AG15</f>
        <v>H8.4.1
～H18.3.31</v>
      </c>
      <c r="AJ35" s="70" t="str">
        <f>+AH15</f>
        <v>H18.4.1～</v>
      </c>
    </row>
    <row r="36" spans="1:36" ht="14.25">
      <c r="A36" s="1"/>
      <c r="D36" s="15"/>
      <c r="E36" s="15"/>
      <c r="F36" s="15"/>
      <c r="G36" s="15"/>
      <c r="H36" s="15"/>
      <c r="I36" s="15"/>
      <c r="J36" s="15"/>
      <c r="K36" s="15"/>
      <c r="L36" s="15"/>
      <c r="Y36" s="15"/>
      <c r="Z36" s="101" t="b">
        <v>0</v>
      </c>
      <c r="AA36" s="236" t="s">
        <v>76</v>
      </c>
      <c r="AB36" s="266"/>
      <c r="AC36" s="72" t="s">
        <v>79</v>
      </c>
      <c r="AD36" s="77"/>
      <c r="AE36" s="78" t="s">
        <v>78</v>
      </c>
      <c r="AF36" s="73"/>
      <c r="AG36" s="72" t="s">
        <v>83</v>
      </c>
      <c r="AH36" s="77"/>
      <c r="AI36" s="78" t="s">
        <v>78</v>
      </c>
      <c r="AJ36" s="73"/>
    </row>
  </sheetData>
  <sheetProtection/>
  <mergeCells count="70">
    <mergeCell ref="B17:C22"/>
    <mergeCell ref="D20:D22"/>
    <mergeCell ref="E20:E22"/>
    <mergeCell ref="F20:F22"/>
    <mergeCell ref="G20:G22"/>
    <mergeCell ref="I20:I22"/>
    <mergeCell ref="E17:E19"/>
    <mergeCell ref="D17:D19"/>
    <mergeCell ref="J17:J19"/>
    <mergeCell ref="AC31:AD31"/>
    <mergeCell ref="AG35:AH35"/>
    <mergeCell ref="AA34:AB34"/>
    <mergeCell ref="AA35:AB35"/>
    <mergeCell ref="AC35:AD35"/>
    <mergeCell ref="L20:L22"/>
    <mergeCell ref="K17:K22"/>
    <mergeCell ref="U15:V15"/>
    <mergeCell ref="X15:X16"/>
    <mergeCell ref="X17:X19"/>
    <mergeCell ref="AA15:AA16"/>
    <mergeCell ref="AA36:AB36"/>
    <mergeCell ref="B15:C16"/>
    <mergeCell ref="I17:I19"/>
    <mergeCell ref="R15:R16"/>
    <mergeCell ref="M15:N16"/>
    <mergeCell ref="O15:Q15"/>
    <mergeCell ref="AC16:AD16"/>
    <mergeCell ref="AE16:AF16"/>
    <mergeCell ref="AE20:AF20"/>
    <mergeCell ref="L7:M7"/>
    <mergeCell ref="L8:M8"/>
    <mergeCell ref="T15:T16"/>
    <mergeCell ref="L17:L19"/>
    <mergeCell ref="L15:L16"/>
    <mergeCell ref="S15:S16"/>
    <mergeCell ref="AB15:AB16"/>
    <mergeCell ref="AG23:AH23"/>
    <mergeCell ref="AG24:AH24"/>
    <mergeCell ref="AG25:AH25"/>
    <mergeCell ref="AE22:AF22"/>
    <mergeCell ref="AE23:AF23"/>
    <mergeCell ref="AE24:AF24"/>
    <mergeCell ref="AC29:AD30"/>
    <mergeCell ref="AE25:AF25"/>
    <mergeCell ref="AC25:AD25"/>
    <mergeCell ref="AG28:AH28"/>
    <mergeCell ref="AI16:AJ16"/>
    <mergeCell ref="AI22:AJ22"/>
    <mergeCell ref="AI23:AJ23"/>
    <mergeCell ref="AI24:AJ24"/>
    <mergeCell ref="AG16:AH16"/>
    <mergeCell ref="AG20:AH20"/>
    <mergeCell ref="D15:D16"/>
    <mergeCell ref="E15:E16"/>
    <mergeCell ref="F15:F16"/>
    <mergeCell ref="G15:G16"/>
    <mergeCell ref="AI25:AJ25"/>
    <mergeCell ref="AE28:AF28"/>
    <mergeCell ref="AC27:AD28"/>
    <mergeCell ref="AG21:AH21"/>
    <mergeCell ref="AE21:AF21"/>
    <mergeCell ref="AG22:AH22"/>
    <mergeCell ref="F3:K5"/>
    <mergeCell ref="H15:H16"/>
    <mergeCell ref="H17:H22"/>
    <mergeCell ref="I15:I16"/>
    <mergeCell ref="G17:G19"/>
    <mergeCell ref="K15:K16"/>
    <mergeCell ref="F17:F19"/>
    <mergeCell ref="J20:J22"/>
  </mergeCells>
  <conditionalFormatting sqref="H13">
    <cfRule type="expression" priority="1" dxfId="1" stopIfTrue="1">
      <formula>AND(J17&gt;24,K17="定年前早期")</formula>
    </cfRule>
  </conditionalFormatting>
  <conditionalFormatting sqref="H14">
    <cfRule type="expression" priority="2" dxfId="1" stopIfTrue="1">
      <formula>AND(J17&gt;24,K17="定年前早期")</formula>
    </cfRule>
  </conditionalFormatting>
  <conditionalFormatting sqref="J23">
    <cfRule type="cellIs" priority="3" dxfId="3" operator="lessThanOrEqual" stopIfTrue="1">
      <formula>0</formula>
    </cfRule>
  </conditionalFormatting>
  <dataValidations count="7">
    <dataValidation type="list" allowBlank="1" showInputMessage="1" showErrorMessage="1" sqref="O14">
      <formula1>"　,32,33"</formula1>
    </dataValidation>
    <dataValidation type="list" allowBlank="1" showInputMessage="1" showErrorMessage="1" sqref="P14">
      <formula1>"　,1,2,3,4"</formula1>
    </dataValidation>
    <dataValidation type="list" allowBlank="1" showInputMessage="1" showErrorMessage="1" sqref="Q14">
      <formula1>"　,1,2,3,4,5,6,7,8,9,10,11,12,13,14,15,16,17,18,19,20,21,22,23,24,25,26,27,28,29,30,31,32,33,34,35,36,37,38,39,40"</formula1>
    </dataValidation>
    <dataValidation type="list" allowBlank="1" showInputMessage="1" showErrorMessage="1" sqref="K17">
      <formula1>"自己都合,任期満了,定年,勧奨,定年前早期,公務外死亡,通勤傷病,公務外傷病（通勤傷病を除く）,公務上死亡,公務上傷病,整理退職,官公署の移転"</formula1>
    </dataValidation>
    <dataValidation type="list" allowBlank="1" showInputMessage="1" showErrorMessage="1" sqref="F17:F20">
      <formula1>"0,7700,7500"</formula1>
    </dataValidation>
    <dataValidation type="whole" allowBlank="1" showInputMessage="1" showErrorMessage="1" errorTitle="調整数は正しいですか？" error="調整数について、正しい金額であるか確認してください。" sqref="E17:E22">
      <formula1>0</formula1>
      <formula2>39600</formula2>
    </dataValidation>
    <dataValidation type="list" allowBlank="1" showInputMessage="1" showErrorMessage="1" sqref="H17:H22">
      <formula1>"　,2,3,4,5,6,7,8,9,10,11,12,13,14,15"</formula1>
    </dataValidation>
  </dataValidations>
  <printOptions horizontalCentered="1"/>
  <pageMargins left="0.1968503937007874" right="0.1968503937007874" top="0.5905511811023623" bottom="0.3937007874015748" header="0" footer="0"/>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B1:Q55"/>
  <sheetViews>
    <sheetView showGridLines="0" zoomScale="75" zoomScaleNormal="75"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L27" sqref="L27"/>
    </sheetView>
  </sheetViews>
  <sheetFormatPr defaultColWidth="9.00390625" defaultRowHeight="13.5"/>
  <cols>
    <col min="1" max="1" width="2.625" style="0" customWidth="1"/>
    <col min="2" max="2" width="10.625" style="0" customWidth="1"/>
    <col min="10" max="10" width="12.625" style="0" customWidth="1"/>
    <col min="11" max="11" width="12.50390625" style="0" customWidth="1"/>
    <col min="16" max="16" width="11.375" style="0" customWidth="1"/>
    <col min="17" max="17" width="49.375" style="0" customWidth="1"/>
  </cols>
  <sheetData>
    <row r="1" ht="13.5">
      <c r="B1" s="117"/>
    </row>
    <row r="2" spans="2:13" ht="13.5">
      <c r="B2" s="117"/>
      <c r="F2" s="127"/>
      <c r="G2" t="s">
        <v>120</v>
      </c>
      <c r="I2" s="134"/>
      <c r="J2" t="s">
        <v>122</v>
      </c>
      <c r="L2" s="132"/>
      <c r="M2" t="s">
        <v>123</v>
      </c>
    </row>
    <row r="3" ht="13.5">
      <c r="B3" s="117"/>
    </row>
    <row r="4" spans="2:13" ht="13.5">
      <c r="B4" s="117"/>
      <c r="F4" s="128"/>
      <c r="G4" t="s">
        <v>121</v>
      </c>
      <c r="I4" s="133"/>
      <c r="J4" t="s">
        <v>125</v>
      </c>
      <c r="L4" s="131"/>
      <c r="M4" t="s">
        <v>124</v>
      </c>
    </row>
    <row r="5" ht="13.5">
      <c r="B5" s="117"/>
    </row>
    <row r="6" spans="2:3" ht="13.5">
      <c r="B6" s="118" t="s">
        <v>94</v>
      </c>
      <c r="C6" s="75" t="s">
        <v>112</v>
      </c>
    </row>
    <row r="7" ht="13.5">
      <c r="B7" s="117"/>
    </row>
    <row r="8" spans="2:3" ht="13.5">
      <c r="B8" s="117"/>
      <c r="C8" s="75" t="s">
        <v>113</v>
      </c>
    </row>
    <row r="9" spans="2:16" ht="14.25" thickBot="1">
      <c r="B9" s="117"/>
      <c r="L9" s="123"/>
      <c r="N9" s="123"/>
      <c r="P9" s="3" t="s">
        <v>126</v>
      </c>
    </row>
    <row r="10" spans="2:17" ht="26.25" customHeight="1" thickBot="1">
      <c r="B10" s="158" t="s">
        <v>8</v>
      </c>
      <c r="C10" s="157" t="s">
        <v>95</v>
      </c>
      <c r="D10" s="139" t="s">
        <v>96</v>
      </c>
      <c r="E10" s="140" t="s">
        <v>97</v>
      </c>
      <c r="F10" s="140" t="s">
        <v>98</v>
      </c>
      <c r="G10" s="140" t="s">
        <v>105</v>
      </c>
      <c r="H10" s="140" t="s">
        <v>99</v>
      </c>
      <c r="I10" s="141" t="s">
        <v>100</v>
      </c>
      <c r="J10" s="142" t="s">
        <v>101</v>
      </c>
      <c r="K10" s="142" t="s">
        <v>106</v>
      </c>
      <c r="L10" s="139" t="s">
        <v>107</v>
      </c>
      <c r="M10" s="140" t="s">
        <v>102</v>
      </c>
      <c r="N10" s="143" t="s">
        <v>103</v>
      </c>
      <c r="P10" s="146" t="s">
        <v>117</v>
      </c>
      <c r="Q10" s="126" t="s">
        <v>119</v>
      </c>
    </row>
    <row r="11" spans="2:16" ht="13.5">
      <c r="B11" s="159">
        <v>1</v>
      </c>
      <c r="C11" s="189">
        <v>0.5519999999999999</v>
      </c>
      <c r="D11" s="167">
        <v>0.92</v>
      </c>
      <c r="E11" s="168">
        <v>0.92</v>
      </c>
      <c r="F11" s="168">
        <v>0.92</v>
      </c>
      <c r="G11" s="169"/>
      <c r="H11" s="168">
        <v>0.92</v>
      </c>
      <c r="I11" s="170">
        <v>0.92</v>
      </c>
      <c r="J11" s="175">
        <v>0.92</v>
      </c>
      <c r="K11" s="177">
        <v>1.15</v>
      </c>
      <c r="L11" s="182">
        <v>1.38</v>
      </c>
      <c r="M11" s="183">
        <v>1.38</v>
      </c>
      <c r="N11" s="184">
        <v>1.38</v>
      </c>
      <c r="P11" s="153" t="s">
        <v>114</v>
      </c>
    </row>
    <row r="12" spans="2:16" ht="13.5">
      <c r="B12" s="159">
        <v>2</v>
      </c>
      <c r="C12" s="163">
        <v>1.1039999999999999</v>
      </c>
      <c r="D12" s="171">
        <v>1.84</v>
      </c>
      <c r="E12" s="120">
        <v>1.84</v>
      </c>
      <c r="F12" s="120">
        <v>1.84</v>
      </c>
      <c r="G12" s="129"/>
      <c r="H12" s="120">
        <v>1.84</v>
      </c>
      <c r="I12" s="172">
        <v>1.84</v>
      </c>
      <c r="J12" s="164">
        <v>1.84</v>
      </c>
      <c r="K12" s="178">
        <v>2.3</v>
      </c>
      <c r="L12" s="185">
        <v>2.76</v>
      </c>
      <c r="M12" s="147">
        <v>2.76</v>
      </c>
      <c r="N12" s="186">
        <v>2.76</v>
      </c>
      <c r="P12" s="154" t="s">
        <v>115</v>
      </c>
    </row>
    <row r="13" spans="2:16" ht="13.5">
      <c r="B13" s="159">
        <v>3</v>
      </c>
      <c r="C13" s="163">
        <v>1.656</v>
      </c>
      <c r="D13" s="171">
        <v>2.76</v>
      </c>
      <c r="E13" s="120">
        <v>2.76</v>
      </c>
      <c r="F13" s="120">
        <v>2.76</v>
      </c>
      <c r="G13" s="129"/>
      <c r="H13" s="120">
        <v>2.76</v>
      </c>
      <c r="I13" s="172">
        <v>2.76</v>
      </c>
      <c r="J13" s="164">
        <v>2.76</v>
      </c>
      <c r="K13" s="178">
        <v>3.45</v>
      </c>
      <c r="L13" s="185">
        <v>4.14</v>
      </c>
      <c r="M13" s="147">
        <v>4.14</v>
      </c>
      <c r="N13" s="186">
        <v>4.14</v>
      </c>
      <c r="P13" s="154" t="s">
        <v>116</v>
      </c>
    </row>
    <row r="14" spans="2:16" ht="14.25" thickBot="1">
      <c r="B14" s="159">
        <v>4</v>
      </c>
      <c r="C14" s="163">
        <v>2.2079999999999997</v>
      </c>
      <c r="D14" s="171">
        <v>3.68</v>
      </c>
      <c r="E14" s="120">
        <v>3.68</v>
      </c>
      <c r="F14" s="120">
        <v>3.68</v>
      </c>
      <c r="G14" s="129"/>
      <c r="H14" s="120">
        <v>3.68</v>
      </c>
      <c r="I14" s="172">
        <v>3.68</v>
      </c>
      <c r="J14" s="164">
        <v>3.68</v>
      </c>
      <c r="K14" s="178">
        <v>4.6</v>
      </c>
      <c r="L14" s="187">
        <v>5.52</v>
      </c>
      <c r="M14" s="174">
        <v>5.52</v>
      </c>
      <c r="N14" s="188">
        <v>5.52</v>
      </c>
      <c r="P14" s="155" t="s">
        <v>116</v>
      </c>
    </row>
    <row r="15" spans="2:14" ht="13.5">
      <c r="B15" s="159">
        <v>5</v>
      </c>
      <c r="C15" s="163">
        <v>2.76</v>
      </c>
      <c r="D15" s="171">
        <v>4.6</v>
      </c>
      <c r="E15" s="120">
        <v>4.6</v>
      </c>
      <c r="F15" s="120">
        <v>4.6</v>
      </c>
      <c r="G15" s="129"/>
      <c r="H15" s="120">
        <v>4.6</v>
      </c>
      <c r="I15" s="172">
        <v>4.6</v>
      </c>
      <c r="J15" s="164">
        <v>4.6</v>
      </c>
      <c r="K15" s="178">
        <v>5.75</v>
      </c>
      <c r="L15" s="180">
        <v>6.9</v>
      </c>
      <c r="M15" s="144">
        <v>6.9</v>
      </c>
      <c r="N15" s="181">
        <v>6.9</v>
      </c>
    </row>
    <row r="16" spans="2:14" ht="13.5">
      <c r="B16" s="159">
        <v>6</v>
      </c>
      <c r="C16" s="163">
        <v>3.312</v>
      </c>
      <c r="D16" s="171">
        <v>5.52</v>
      </c>
      <c r="E16" s="120">
        <v>5.52</v>
      </c>
      <c r="F16" s="120">
        <v>5.52</v>
      </c>
      <c r="G16" s="129"/>
      <c r="H16" s="120">
        <v>5.52</v>
      </c>
      <c r="I16" s="172">
        <v>5.52</v>
      </c>
      <c r="J16" s="164">
        <v>5.52</v>
      </c>
      <c r="K16" s="178">
        <v>6.9</v>
      </c>
      <c r="L16" s="148">
        <v>8.28</v>
      </c>
      <c r="M16" s="119">
        <v>8.28</v>
      </c>
      <c r="N16" s="149">
        <v>8.28</v>
      </c>
    </row>
    <row r="17" spans="2:14" ht="13.5">
      <c r="B17" s="159">
        <v>7</v>
      </c>
      <c r="C17" s="163">
        <v>3.8640000000000003</v>
      </c>
      <c r="D17" s="171">
        <v>6.44</v>
      </c>
      <c r="E17" s="120">
        <v>6.44</v>
      </c>
      <c r="F17" s="120">
        <v>6.44</v>
      </c>
      <c r="G17" s="129"/>
      <c r="H17" s="120">
        <v>6.44</v>
      </c>
      <c r="I17" s="172">
        <v>6.44</v>
      </c>
      <c r="J17" s="164">
        <v>6.44</v>
      </c>
      <c r="K17" s="178">
        <v>8.05</v>
      </c>
      <c r="L17" s="148">
        <v>9.66</v>
      </c>
      <c r="M17" s="119">
        <v>9.66</v>
      </c>
      <c r="N17" s="149">
        <v>9.66</v>
      </c>
    </row>
    <row r="18" spans="2:14" ht="13.5">
      <c r="B18" s="159">
        <v>8</v>
      </c>
      <c r="C18" s="163">
        <v>4.4159999999999995</v>
      </c>
      <c r="D18" s="171">
        <v>7.36</v>
      </c>
      <c r="E18" s="120">
        <v>7.36</v>
      </c>
      <c r="F18" s="120">
        <v>7.36</v>
      </c>
      <c r="G18" s="129"/>
      <c r="H18" s="120">
        <v>7.36</v>
      </c>
      <c r="I18" s="172">
        <v>7.36</v>
      </c>
      <c r="J18" s="164">
        <v>7.36</v>
      </c>
      <c r="K18" s="178">
        <v>9.2</v>
      </c>
      <c r="L18" s="148">
        <v>11.04</v>
      </c>
      <c r="M18" s="119">
        <v>11.04</v>
      </c>
      <c r="N18" s="149">
        <v>11.04</v>
      </c>
    </row>
    <row r="19" spans="2:14" ht="13.5">
      <c r="B19" s="159">
        <v>9</v>
      </c>
      <c r="C19" s="163">
        <v>4.968</v>
      </c>
      <c r="D19" s="171">
        <v>8.28</v>
      </c>
      <c r="E19" s="120">
        <v>8.28</v>
      </c>
      <c r="F19" s="120">
        <v>8.28</v>
      </c>
      <c r="G19" s="129"/>
      <c r="H19" s="120">
        <v>8.28</v>
      </c>
      <c r="I19" s="172">
        <v>8.28</v>
      </c>
      <c r="J19" s="164">
        <v>8.28</v>
      </c>
      <c r="K19" s="178">
        <v>10.35</v>
      </c>
      <c r="L19" s="148">
        <v>12.42</v>
      </c>
      <c r="M19" s="119">
        <v>12.42</v>
      </c>
      <c r="N19" s="149">
        <v>12.42</v>
      </c>
    </row>
    <row r="20" spans="2:14" ht="13.5">
      <c r="B20" s="159">
        <v>10</v>
      </c>
      <c r="C20" s="163">
        <v>5.52</v>
      </c>
      <c r="D20" s="171">
        <v>9.2</v>
      </c>
      <c r="E20" s="120">
        <v>9.2</v>
      </c>
      <c r="F20" s="120">
        <v>9.2</v>
      </c>
      <c r="G20" s="129"/>
      <c r="H20" s="120">
        <v>9.2</v>
      </c>
      <c r="I20" s="172">
        <v>9.2</v>
      </c>
      <c r="J20" s="164">
        <v>9.2</v>
      </c>
      <c r="K20" s="178">
        <v>11.5</v>
      </c>
      <c r="L20" s="148">
        <v>13.8</v>
      </c>
      <c r="M20" s="119">
        <v>13.8</v>
      </c>
      <c r="N20" s="149">
        <v>13.8</v>
      </c>
    </row>
    <row r="21" spans="2:14" ht="13.5">
      <c r="B21" s="159">
        <v>11</v>
      </c>
      <c r="C21" s="163">
        <v>8.1696</v>
      </c>
      <c r="D21" s="191">
        <v>12.765</v>
      </c>
      <c r="E21" s="121">
        <v>12.765</v>
      </c>
      <c r="F21" s="121">
        <v>12.765</v>
      </c>
      <c r="G21" s="129"/>
      <c r="H21" s="130">
        <v>12.765</v>
      </c>
      <c r="I21" s="192">
        <v>12.765</v>
      </c>
      <c r="J21" s="164">
        <v>10.212</v>
      </c>
      <c r="K21" s="178">
        <v>12.765</v>
      </c>
      <c r="L21" s="148">
        <v>15.318</v>
      </c>
      <c r="M21" s="119">
        <v>15.318</v>
      </c>
      <c r="N21" s="149">
        <v>15.318</v>
      </c>
    </row>
    <row r="22" spans="2:14" ht="13.5">
      <c r="B22" s="159">
        <v>12</v>
      </c>
      <c r="C22" s="163">
        <v>8.979199999999999</v>
      </c>
      <c r="D22" s="191">
        <v>14.03</v>
      </c>
      <c r="E22" s="121">
        <v>14.03</v>
      </c>
      <c r="F22" s="121">
        <v>14.03</v>
      </c>
      <c r="G22" s="129"/>
      <c r="H22" s="130">
        <v>14.03</v>
      </c>
      <c r="I22" s="192">
        <v>14.03</v>
      </c>
      <c r="J22" s="164">
        <v>11.223999999999998</v>
      </c>
      <c r="K22" s="178">
        <v>14.03</v>
      </c>
      <c r="L22" s="148">
        <v>16.836000000000002</v>
      </c>
      <c r="M22" s="119">
        <v>16.836000000000002</v>
      </c>
      <c r="N22" s="149">
        <v>16.836000000000002</v>
      </c>
    </row>
    <row r="23" spans="2:14" ht="13.5">
      <c r="B23" s="159">
        <v>13</v>
      </c>
      <c r="C23" s="163">
        <v>9.788800000000002</v>
      </c>
      <c r="D23" s="191">
        <v>15.295</v>
      </c>
      <c r="E23" s="121">
        <v>15.295</v>
      </c>
      <c r="F23" s="121">
        <v>15.295</v>
      </c>
      <c r="G23" s="129"/>
      <c r="H23" s="130">
        <v>15.295</v>
      </c>
      <c r="I23" s="192">
        <v>15.295</v>
      </c>
      <c r="J23" s="164">
        <v>12.236</v>
      </c>
      <c r="K23" s="178">
        <v>15.295</v>
      </c>
      <c r="L23" s="148">
        <v>18.354</v>
      </c>
      <c r="M23" s="119">
        <v>18.354</v>
      </c>
      <c r="N23" s="149">
        <v>18.354</v>
      </c>
    </row>
    <row r="24" spans="2:14" ht="13.5">
      <c r="B24" s="159">
        <v>14</v>
      </c>
      <c r="C24" s="163">
        <v>10.598400000000002</v>
      </c>
      <c r="D24" s="191">
        <v>16.56</v>
      </c>
      <c r="E24" s="121">
        <v>16.56</v>
      </c>
      <c r="F24" s="121">
        <v>16.56</v>
      </c>
      <c r="G24" s="129"/>
      <c r="H24" s="130">
        <v>16.56</v>
      </c>
      <c r="I24" s="192">
        <v>16.56</v>
      </c>
      <c r="J24" s="164">
        <v>13.248</v>
      </c>
      <c r="K24" s="178">
        <v>16.56</v>
      </c>
      <c r="L24" s="148">
        <v>19.872</v>
      </c>
      <c r="M24" s="119">
        <v>19.872</v>
      </c>
      <c r="N24" s="149">
        <v>19.872</v>
      </c>
    </row>
    <row r="25" spans="2:14" ht="13.5">
      <c r="B25" s="159">
        <v>15</v>
      </c>
      <c r="C25" s="163">
        <v>11.408</v>
      </c>
      <c r="D25" s="191">
        <v>17.825</v>
      </c>
      <c r="E25" s="121">
        <v>17.825</v>
      </c>
      <c r="F25" s="121">
        <v>17.825</v>
      </c>
      <c r="G25" s="129"/>
      <c r="H25" s="130">
        <v>17.825</v>
      </c>
      <c r="I25" s="192">
        <v>17.825</v>
      </c>
      <c r="J25" s="164">
        <v>14.26</v>
      </c>
      <c r="K25" s="178">
        <v>17.825</v>
      </c>
      <c r="L25" s="148">
        <v>21.39</v>
      </c>
      <c r="M25" s="119">
        <v>21.39</v>
      </c>
      <c r="N25" s="149">
        <v>21.39</v>
      </c>
    </row>
    <row r="26" spans="2:14" ht="13.5">
      <c r="B26" s="159">
        <v>16</v>
      </c>
      <c r="C26" s="163">
        <v>14.158800000000001</v>
      </c>
      <c r="D26" s="191">
        <v>19.665</v>
      </c>
      <c r="E26" s="121">
        <v>19.665</v>
      </c>
      <c r="F26" s="121">
        <v>19.665</v>
      </c>
      <c r="G26" s="129"/>
      <c r="H26" s="130">
        <v>19.665</v>
      </c>
      <c r="I26" s="192">
        <v>19.665</v>
      </c>
      <c r="J26" s="164">
        <v>15.732000000000001</v>
      </c>
      <c r="K26" s="178">
        <v>19.665</v>
      </c>
      <c r="L26" s="148">
        <v>22.907999999999998</v>
      </c>
      <c r="M26" s="119">
        <v>22.907999999999998</v>
      </c>
      <c r="N26" s="149">
        <v>22.907999999999998</v>
      </c>
    </row>
    <row r="27" spans="2:14" ht="13.5">
      <c r="B27" s="159">
        <v>17</v>
      </c>
      <c r="C27" s="163">
        <v>15.4836</v>
      </c>
      <c r="D27" s="191">
        <v>21.505</v>
      </c>
      <c r="E27" s="121">
        <v>21.505</v>
      </c>
      <c r="F27" s="121">
        <v>21.505</v>
      </c>
      <c r="G27" s="129"/>
      <c r="H27" s="130">
        <v>21.505</v>
      </c>
      <c r="I27" s="192">
        <v>21.505</v>
      </c>
      <c r="J27" s="164">
        <v>17.203999999999997</v>
      </c>
      <c r="K27" s="178">
        <v>21.505</v>
      </c>
      <c r="L27" s="148">
        <v>24.426</v>
      </c>
      <c r="M27" s="119">
        <v>24.426</v>
      </c>
      <c r="N27" s="149">
        <v>24.426</v>
      </c>
    </row>
    <row r="28" spans="2:14" ht="13.5">
      <c r="B28" s="159">
        <v>18</v>
      </c>
      <c r="C28" s="163">
        <v>16.8084</v>
      </c>
      <c r="D28" s="191">
        <v>23.345</v>
      </c>
      <c r="E28" s="121">
        <v>23.345</v>
      </c>
      <c r="F28" s="121">
        <v>23.345</v>
      </c>
      <c r="G28" s="129"/>
      <c r="H28" s="130">
        <v>23.345</v>
      </c>
      <c r="I28" s="192">
        <v>23.345</v>
      </c>
      <c r="J28" s="164">
        <v>18.676000000000002</v>
      </c>
      <c r="K28" s="178">
        <v>23.345</v>
      </c>
      <c r="L28" s="148">
        <v>25.944000000000003</v>
      </c>
      <c r="M28" s="119">
        <v>25.944000000000003</v>
      </c>
      <c r="N28" s="149">
        <v>25.944000000000003</v>
      </c>
    </row>
    <row r="29" spans="2:14" ht="13.5">
      <c r="B29" s="159">
        <v>19</v>
      </c>
      <c r="C29" s="163">
        <v>18.133200000000002</v>
      </c>
      <c r="D29" s="191">
        <v>25.185</v>
      </c>
      <c r="E29" s="121">
        <v>25.185</v>
      </c>
      <c r="F29" s="121">
        <v>25.185</v>
      </c>
      <c r="G29" s="129"/>
      <c r="H29" s="130">
        <v>25.185</v>
      </c>
      <c r="I29" s="192">
        <v>25.185</v>
      </c>
      <c r="J29" s="164">
        <v>20.148</v>
      </c>
      <c r="K29" s="178">
        <v>25.185</v>
      </c>
      <c r="L29" s="148">
        <v>27.462000000000003</v>
      </c>
      <c r="M29" s="119">
        <v>27.462000000000003</v>
      </c>
      <c r="N29" s="149">
        <v>27.462000000000003</v>
      </c>
    </row>
    <row r="30" spans="2:14" ht="13.5">
      <c r="B30" s="159">
        <v>20</v>
      </c>
      <c r="C30" s="164">
        <v>21.62</v>
      </c>
      <c r="D30" s="191">
        <v>27.025</v>
      </c>
      <c r="E30" s="121">
        <v>27.025</v>
      </c>
      <c r="F30" s="121">
        <v>27.025</v>
      </c>
      <c r="G30" s="121">
        <v>27.025</v>
      </c>
      <c r="H30" s="130">
        <v>27.025</v>
      </c>
      <c r="I30" s="192">
        <v>27.025</v>
      </c>
      <c r="J30" s="193">
        <v>21.62</v>
      </c>
      <c r="K30" s="178">
        <v>27.025</v>
      </c>
      <c r="L30" s="148">
        <v>28.98</v>
      </c>
      <c r="M30" s="119">
        <v>28.98</v>
      </c>
      <c r="N30" s="149">
        <v>28.98</v>
      </c>
    </row>
    <row r="31" spans="2:14" ht="13.5">
      <c r="B31" s="159">
        <v>21</v>
      </c>
      <c r="C31" s="164">
        <v>23.46</v>
      </c>
      <c r="D31" s="191">
        <v>28.865</v>
      </c>
      <c r="E31" s="121">
        <v>28.865</v>
      </c>
      <c r="F31" s="121">
        <v>28.865</v>
      </c>
      <c r="G31" s="121">
        <v>28.865</v>
      </c>
      <c r="H31" s="130">
        <v>28.865</v>
      </c>
      <c r="I31" s="192">
        <v>28.865</v>
      </c>
      <c r="J31" s="193">
        <v>23.46</v>
      </c>
      <c r="K31" s="178">
        <v>28.865</v>
      </c>
      <c r="L31" s="148">
        <v>30.497999999999998</v>
      </c>
      <c r="M31" s="119">
        <v>30.497999999999998</v>
      </c>
      <c r="N31" s="149">
        <v>30.497999999999998</v>
      </c>
    </row>
    <row r="32" spans="2:14" ht="13.5">
      <c r="B32" s="159">
        <v>22</v>
      </c>
      <c r="C32" s="164">
        <v>25.3</v>
      </c>
      <c r="D32" s="191">
        <v>30.705</v>
      </c>
      <c r="E32" s="121">
        <v>30.705</v>
      </c>
      <c r="F32" s="121">
        <v>30.705</v>
      </c>
      <c r="G32" s="121">
        <v>30.705</v>
      </c>
      <c r="H32" s="130">
        <v>30.705</v>
      </c>
      <c r="I32" s="192">
        <v>30.705</v>
      </c>
      <c r="J32" s="193">
        <v>25.3</v>
      </c>
      <c r="K32" s="178">
        <v>30.705</v>
      </c>
      <c r="L32" s="148">
        <v>32.016</v>
      </c>
      <c r="M32" s="119">
        <v>32.016</v>
      </c>
      <c r="N32" s="149">
        <v>32.016</v>
      </c>
    </row>
    <row r="33" spans="2:14" ht="13.5">
      <c r="B33" s="159">
        <v>23</v>
      </c>
      <c r="C33" s="164">
        <v>27.14</v>
      </c>
      <c r="D33" s="191">
        <v>32.545</v>
      </c>
      <c r="E33" s="121">
        <v>32.545</v>
      </c>
      <c r="F33" s="121">
        <v>32.545</v>
      </c>
      <c r="G33" s="121">
        <v>32.545</v>
      </c>
      <c r="H33" s="130">
        <v>32.545</v>
      </c>
      <c r="I33" s="192">
        <v>32.545</v>
      </c>
      <c r="J33" s="193">
        <v>27.14</v>
      </c>
      <c r="K33" s="178">
        <v>32.545</v>
      </c>
      <c r="L33" s="148">
        <v>33.534</v>
      </c>
      <c r="M33" s="119">
        <v>33.534</v>
      </c>
      <c r="N33" s="149">
        <v>33.534</v>
      </c>
    </row>
    <row r="34" spans="2:14" ht="13.5">
      <c r="B34" s="159">
        <v>24</v>
      </c>
      <c r="C34" s="164">
        <v>28.98</v>
      </c>
      <c r="D34" s="191">
        <v>34.385</v>
      </c>
      <c r="E34" s="121">
        <v>34.385</v>
      </c>
      <c r="F34" s="121">
        <v>34.385</v>
      </c>
      <c r="G34" s="121">
        <v>34.385</v>
      </c>
      <c r="H34" s="130">
        <v>34.385</v>
      </c>
      <c r="I34" s="192">
        <v>34.385</v>
      </c>
      <c r="J34" s="193">
        <v>28.98</v>
      </c>
      <c r="K34" s="178">
        <v>34.385</v>
      </c>
      <c r="L34" s="148">
        <v>35.05199999999999</v>
      </c>
      <c r="M34" s="119">
        <v>35.05199999999999</v>
      </c>
      <c r="N34" s="149">
        <v>35.05199999999999</v>
      </c>
    </row>
    <row r="35" spans="2:14" ht="13.5">
      <c r="B35" s="159">
        <v>25</v>
      </c>
      <c r="C35" s="164">
        <v>30.82</v>
      </c>
      <c r="D35" s="148">
        <v>36.57</v>
      </c>
      <c r="E35" s="119">
        <v>36.57</v>
      </c>
      <c r="F35" s="119">
        <v>36.57</v>
      </c>
      <c r="G35" s="147">
        <v>36.57</v>
      </c>
      <c r="H35" s="122">
        <v>36.57</v>
      </c>
      <c r="I35" s="135">
        <v>36.57</v>
      </c>
      <c r="J35" s="193">
        <v>30.82</v>
      </c>
      <c r="K35" s="194">
        <v>36.57</v>
      </c>
      <c r="L35" s="148">
        <v>36.57</v>
      </c>
      <c r="M35" s="119">
        <v>36.57</v>
      </c>
      <c r="N35" s="149">
        <v>36.57</v>
      </c>
    </row>
    <row r="36" spans="2:14" ht="13.5">
      <c r="B36" s="159">
        <v>26</v>
      </c>
      <c r="C36" s="164">
        <v>32.292</v>
      </c>
      <c r="D36" s="148">
        <v>38.226</v>
      </c>
      <c r="E36" s="119">
        <v>38.226</v>
      </c>
      <c r="F36" s="119">
        <v>38.226</v>
      </c>
      <c r="G36" s="147">
        <v>38.226</v>
      </c>
      <c r="H36" s="122">
        <v>38.226</v>
      </c>
      <c r="I36" s="135">
        <v>38.226</v>
      </c>
      <c r="J36" s="193">
        <v>32.292</v>
      </c>
      <c r="K36" s="194">
        <v>38.226</v>
      </c>
      <c r="L36" s="148">
        <v>38.226</v>
      </c>
      <c r="M36" s="119">
        <v>38.226</v>
      </c>
      <c r="N36" s="149">
        <v>38.226</v>
      </c>
    </row>
    <row r="37" spans="2:14" ht="13.5">
      <c r="B37" s="159">
        <v>27</v>
      </c>
      <c r="C37" s="164">
        <v>33.764</v>
      </c>
      <c r="D37" s="148">
        <v>39.882000000000005</v>
      </c>
      <c r="E37" s="119">
        <v>39.882000000000005</v>
      </c>
      <c r="F37" s="119">
        <v>39.882000000000005</v>
      </c>
      <c r="G37" s="147">
        <v>39.882000000000005</v>
      </c>
      <c r="H37" s="122">
        <v>39.882000000000005</v>
      </c>
      <c r="I37" s="135">
        <v>39.882000000000005</v>
      </c>
      <c r="J37" s="193">
        <v>33.764</v>
      </c>
      <c r="K37" s="194">
        <v>39.882000000000005</v>
      </c>
      <c r="L37" s="148">
        <v>39.882000000000005</v>
      </c>
      <c r="M37" s="119">
        <v>39.882000000000005</v>
      </c>
      <c r="N37" s="149">
        <v>39.882000000000005</v>
      </c>
    </row>
    <row r="38" spans="2:14" ht="13.5">
      <c r="B38" s="159">
        <v>28</v>
      </c>
      <c r="C38" s="164">
        <v>35.236</v>
      </c>
      <c r="D38" s="148">
        <v>41.538000000000004</v>
      </c>
      <c r="E38" s="119">
        <v>41.538000000000004</v>
      </c>
      <c r="F38" s="119">
        <v>41.538000000000004</v>
      </c>
      <c r="G38" s="147">
        <v>41.538000000000004</v>
      </c>
      <c r="H38" s="122">
        <v>41.538000000000004</v>
      </c>
      <c r="I38" s="135">
        <v>41.538000000000004</v>
      </c>
      <c r="J38" s="193">
        <v>35.236</v>
      </c>
      <c r="K38" s="194">
        <v>41.538000000000004</v>
      </c>
      <c r="L38" s="148">
        <v>41.538000000000004</v>
      </c>
      <c r="M38" s="119">
        <v>41.538000000000004</v>
      </c>
      <c r="N38" s="149">
        <v>41.538000000000004</v>
      </c>
    </row>
    <row r="39" spans="2:14" ht="13.5">
      <c r="B39" s="159">
        <v>29</v>
      </c>
      <c r="C39" s="164">
        <v>36.708</v>
      </c>
      <c r="D39" s="148">
        <v>43.194</v>
      </c>
      <c r="E39" s="119">
        <v>43.194</v>
      </c>
      <c r="F39" s="119">
        <v>43.194</v>
      </c>
      <c r="G39" s="147">
        <v>43.194</v>
      </c>
      <c r="H39" s="122">
        <v>43.194</v>
      </c>
      <c r="I39" s="135">
        <v>43.194</v>
      </c>
      <c r="J39" s="193">
        <v>36.708</v>
      </c>
      <c r="K39" s="194">
        <v>43.194</v>
      </c>
      <c r="L39" s="148">
        <v>43.194</v>
      </c>
      <c r="M39" s="119">
        <v>43.194</v>
      </c>
      <c r="N39" s="149">
        <v>43.194</v>
      </c>
    </row>
    <row r="40" spans="2:14" ht="13.5">
      <c r="B40" s="159">
        <v>30</v>
      </c>
      <c r="C40" s="164">
        <v>38.18</v>
      </c>
      <c r="D40" s="148">
        <v>44.85</v>
      </c>
      <c r="E40" s="119">
        <v>44.85</v>
      </c>
      <c r="F40" s="119">
        <v>44.85</v>
      </c>
      <c r="G40" s="147">
        <v>44.85</v>
      </c>
      <c r="H40" s="122">
        <v>44.85</v>
      </c>
      <c r="I40" s="135">
        <v>44.85</v>
      </c>
      <c r="J40" s="193">
        <v>38.18</v>
      </c>
      <c r="K40" s="194">
        <v>44.85</v>
      </c>
      <c r="L40" s="148">
        <v>44.85</v>
      </c>
      <c r="M40" s="119">
        <v>44.85</v>
      </c>
      <c r="N40" s="149">
        <v>44.85</v>
      </c>
    </row>
    <row r="41" spans="2:14" ht="13.5">
      <c r="B41" s="159">
        <v>31</v>
      </c>
      <c r="C41" s="164">
        <v>39.284</v>
      </c>
      <c r="D41" s="148">
        <v>46.50599999999999</v>
      </c>
      <c r="E41" s="119">
        <v>46.50599999999999</v>
      </c>
      <c r="F41" s="119">
        <v>46.50599999999999</v>
      </c>
      <c r="G41" s="147">
        <v>46.50599999999999</v>
      </c>
      <c r="H41" s="122">
        <v>46.50599999999999</v>
      </c>
      <c r="I41" s="135">
        <v>46.50599999999999</v>
      </c>
      <c r="J41" s="193">
        <v>39.284</v>
      </c>
      <c r="K41" s="194">
        <v>46.50599999999999</v>
      </c>
      <c r="L41" s="148">
        <v>46.50599999999999</v>
      </c>
      <c r="M41" s="119">
        <v>46.50599999999999</v>
      </c>
      <c r="N41" s="149">
        <v>46.50599999999999</v>
      </c>
    </row>
    <row r="42" spans="2:14" ht="13.5">
      <c r="B42" s="159">
        <v>32</v>
      </c>
      <c r="C42" s="164">
        <v>40.388</v>
      </c>
      <c r="D42" s="148">
        <v>48.162</v>
      </c>
      <c r="E42" s="119">
        <v>48.162</v>
      </c>
      <c r="F42" s="119">
        <v>48.162</v>
      </c>
      <c r="G42" s="147">
        <v>48.162</v>
      </c>
      <c r="H42" s="122">
        <v>48.162</v>
      </c>
      <c r="I42" s="135">
        <v>48.162</v>
      </c>
      <c r="J42" s="193">
        <v>40.388</v>
      </c>
      <c r="K42" s="194">
        <v>48.162</v>
      </c>
      <c r="L42" s="148">
        <v>48.162</v>
      </c>
      <c r="M42" s="119">
        <v>48.162</v>
      </c>
      <c r="N42" s="149">
        <v>48.162</v>
      </c>
    </row>
    <row r="43" spans="2:14" ht="13.5">
      <c r="B43" s="159">
        <v>33</v>
      </c>
      <c r="C43" s="164">
        <v>41.492</v>
      </c>
      <c r="D43" s="148">
        <v>49.818000000000005</v>
      </c>
      <c r="E43" s="119">
        <v>49.818000000000005</v>
      </c>
      <c r="F43" s="119">
        <v>49.818000000000005</v>
      </c>
      <c r="G43" s="147">
        <v>49.818000000000005</v>
      </c>
      <c r="H43" s="122">
        <v>49.818000000000005</v>
      </c>
      <c r="I43" s="135">
        <v>49.818000000000005</v>
      </c>
      <c r="J43" s="193">
        <v>41.492</v>
      </c>
      <c r="K43" s="194">
        <v>49.818000000000005</v>
      </c>
      <c r="L43" s="148">
        <v>49.818000000000005</v>
      </c>
      <c r="M43" s="119">
        <v>49.818000000000005</v>
      </c>
      <c r="N43" s="149">
        <v>49.818000000000005</v>
      </c>
    </row>
    <row r="44" spans="2:14" ht="13.5">
      <c r="B44" s="159">
        <v>34</v>
      </c>
      <c r="C44" s="164">
        <v>42.596</v>
      </c>
      <c r="D44" s="148">
        <v>51.474000000000004</v>
      </c>
      <c r="E44" s="119">
        <v>51.474000000000004</v>
      </c>
      <c r="F44" s="119">
        <v>51.474000000000004</v>
      </c>
      <c r="G44" s="147">
        <v>51.474000000000004</v>
      </c>
      <c r="H44" s="122">
        <v>51.474000000000004</v>
      </c>
      <c r="I44" s="135">
        <v>51.474000000000004</v>
      </c>
      <c r="J44" s="193">
        <v>42.596</v>
      </c>
      <c r="K44" s="194">
        <v>51.474000000000004</v>
      </c>
      <c r="L44" s="148">
        <v>51.474000000000004</v>
      </c>
      <c r="M44" s="119">
        <v>51.474000000000004</v>
      </c>
      <c r="N44" s="149">
        <v>51.474000000000004</v>
      </c>
    </row>
    <row r="45" spans="2:14" ht="13.5">
      <c r="B45" s="159">
        <v>35</v>
      </c>
      <c r="C45" s="164">
        <v>43.7</v>
      </c>
      <c r="D45" s="148">
        <v>52.44</v>
      </c>
      <c r="E45" s="119">
        <v>52.44</v>
      </c>
      <c r="F45" s="119">
        <v>52.44</v>
      </c>
      <c r="G45" s="147">
        <v>52.44</v>
      </c>
      <c r="H45" s="122">
        <v>52.44</v>
      </c>
      <c r="I45" s="135">
        <v>52.44</v>
      </c>
      <c r="J45" s="193">
        <v>43.7</v>
      </c>
      <c r="K45" s="194">
        <v>52.44</v>
      </c>
      <c r="L45" s="148">
        <v>52.44</v>
      </c>
      <c r="M45" s="119">
        <v>52.44</v>
      </c>
      <c r="N45" s="149">
        <v>52.44</v>
      </c>
    </row>
    <row r="46" spans="2:14" ht="13.5">
      <c r="B46" s="159">
        <v>36</v>
      </c>
      <c r="C46" s="164">
        <v>44.804</v>
      </c>
      <c r="D46" s="148">
        <v>52.44</v>
      </c>
      <c r="E46" s="119">
        <v>52.44</v>
      </c>
      <c r="F46" s="119">
        <v>52.44</v>
      </c>
      <c r="G46" s="147">
        <v>52.44</v>
      </c>
      <c r="H46" s="122">
        <v>52.44</v>
      </c>
      <c r="I46" s="135">
        <v>52.44</v>
      </c>
      <c r="J46" s="193">
        <v>44.804</v>
      </c>
      <c r="K46" s="194">
        <v>52.44</v>
      </c>
      <c r="L46" s="148">
        <v>52.44</v>
      </c>
      <c r="M46" s="119">
        <v>52.44</v>
      </c>
      <c r="N46" s="149">
        <v>52.44</v>
      </c>
    </row>
    <row r="47" spans="2:14" ht="13.5">
      <c r="B47" s="159">
        <v>37</v>
      </c>
      <c r="C47" s="164">
        <v>45.908</v>
      </c>
      <c r="D47" s="148">
        <v>52.44</v>
      </c>
      <c r="E47" s="119">
        <v>52.44</v>
      </c>
      <c r="F47" s="119">
        <v>52.44</v>
      </c>
      <c r="G47" s="147">
        <v>52.44</v>
      </c>
      <c r="H47" s="122">
        <v>52.44</v>
      </c>
      <c r="I47" s="135">
        <v>52.44</v>
      </c>
      <c r="J47" s="164">
        <v>45.908</v>
      </c>
      <c r="K47" s="194">
        <v>52.44</v>
      </c>
      <c r="L47" s="148">
        <v>52.44</v>
      </c>
      <c r="M47" s="119">
        <v>52.44</v>
      </c>
      <c r="N47" s="149">
        <v>52.44</v>
      </c>
    </row>
    <row r="48" spans="2:14" ht="13.5">
      <c r="B48" s="159">
        <v>38</v>
      </c>
      <c r="C48" s="164">
        <v>47.012</v>
      </c>
      <c r="D48" s="148">
        <v>52.44</v>
      </c>
      <c r="E48" s="119">
        <v>52.44</v>
      </c>
      <c r="F48" s="119">
        <v>52.44</v>
      </c>
      <c r="G48" s="147">
        <v>52.44</v>
      </c>
      <c r="H48" s="122">
        <v>52.44</v>
      </c>
      <c r="I48" s="135">
        <v>52.44</v>
      </c>
      <c r="J48" s="164">
        <v>47.012</v>
      </c>
      <c r="K48" s="194">
        <v>52.44</v>
      </c>
      <c r="L48" s="148">
        <v>52.44</v>
      </c>
      <c r="M48" s="119">
        <v>52.44</v>
      </c>
      <c r="N48" s="149">
        <v>52.44</v>
      </c>
    </row>
    <row r="49" spans="2:14" ht="13.5">
      <c r="B49" s="159">
        <v>39</v>
      </c>
      <c r="C49" s="164">
        <v>48.11599999999999</v>
      </c>
      <c r="D49" s="148">
        <v>52.44</v>
      </c>
      <c r="E49" s="119">
        <v>52.44</v>
      </c>
      <c r="F49" s="119">
        <v>52.44</v>
      </c>
      <c r="G49" s="147">
        <v>52.44</v>
      </c>
      <c r="H49" s="122">
        <v>52.44</v>
      </c>
      <c r="I49" s="135">
        <v>52.44</v>
      </c>
      <c r="J49" s="164">
        <v>48.11599999999999</v>
      </c>
      <c r="K49" s="194">
        <v>52.44</v>
      </c>
      <c r="L49" s="148">
        <v>52.44</v>
      </c>
      <c r="M49" s="119">
        <v>52.44</v>
      </c>
      <c r="N49" s="149">
        <v>52.44</v>
      </c>
    </row>
    <row r="50" spans="2:14" ht="13.5">
      <c r="B50" s="159">
        <v>40</v>
      </c>
      <c r="C50" s="164">
        <v>49.22</v>
      </c>
      <c r="D50" s="148">
        <v>52.44</v>
      </c>
      <c r="E50" s="119">
        <v>52.44</v>
      </c>
      <c r="F50" s="119">
        <v>52.44</v>
      </c>
      <c r="G50" s="147">
        <v>52.44</v>
      </c>
      <c r="H50" s="122">
        <v>52.44</v>
      </c>
      <c r="I50" s="135">
        <v>52.44</v>
      </c>
      <c r="J50" s="164">
        <v>49.22</v>
      </c>
      <c r="K50" s="194">
        <v>52.44</v>
      </c>
      <c r="L50" s="148">
        <v>52.44</v>
      </c>
      <c r="M50" s="119">
        <v>52.44</v>
      </c>
      <c r="N50" s="149">
        <v>52.44</v>
      </c>
    </row>
    <row r="51" spans="2:14" ht="13.5">
      <c r="B51" s="159">
        <v>41</v>
      </c>
      <c r="C51" s="164">
        <v>50.324000000000005</v>
      </c>
      <c r="D51" s="148">
        <v>52.44</v>
      </c>
      <c r="E51" s="119">
        <v>52.44</v>
      </c>
      <c r="F51" s="119">
        <v>52.44</v>
      </c>
      <c r="G51" s="147">
        <v>52.44</v>
      </c>
      <c r="H51" s="122">
        <v>52.44</v>
      </c>
      <c r="I51" s="135">
        <v>52.44</v>
      </c>
      <c r="J51" s="164">
        <v>50.324000000000005</v>
      </c>
      <c r="K51" s="194">
        <v>52.44</v>
      </c>
      <c r="L51" s="148">
        <v>52.44</v>
      </c>
      <c r="M51" s="119">
        <v>52.44</v>
      </c>
      <c r="N51" s="149">
        <v>52.44</v>
      </c>
    </row>
    <row r="52" spans="2:14" ht="13.5">
      <c r="B52" s="159">
        <v>42</v>
      </c>
      <c r="C52" s="164">
        <v>51.428000000000004</v>
      </c>
      <c r="D52" s="148">
        <v>52.44</v>
      </c>
      <c r="E52" s="119">
        <v>52.44</v>
      </c>
      <c r="F52" s="119">
        <v>52.44</v>
      </c>
      <c r="G52" s="147">
        <v>52.44</v>
      </c>
      <c r="H52" s="122">
        <v>52.44</v>
      </c>
      <c r="I52" s="135">
        <v>52.44</v>
      </c>
      <c r="J52" s="164">
        <v>51.428000000000004</v>
      </c>
      <c r="K52" s="194">
        <v>52.44</v>
      </c>
      <c r="L52" s="148">
        <v>52.44</v>
      </c>
      <c r="M52" s="119">
        <v>52.44</v>
      </c>
      <c r="N52" s="149">
        <v>52.44</v>
      </c>
    </row>
    <row r="53" spans="2:14" ht="13.5">
      <c r="B53" s="159">
        <v>43</v>
      </c>
      <c r="C53" s="164">
        <v>52.44</v>
      </c>
      <c r="D53" s="148">
        <v>52.44</v>
      </c>
      <c r="E53" s="119">
        <v>52.44</v>
      </c>
      <c r="F53" s="119">
        <v>52.44</v>
      </c>
      <c r="G53" s="147">
        <v>52.44</v>
      </c>
      <c r="H53" s="122">
        <v>52.44</v>
      </c>
      <c r="I53" s="135">
        <v>52.44</v>
      </c>
      <c r="J53" s="164">
        <v>52.44</v>
      </c>
      <c r="K53" s="194">
        <v>52.44</v>
      </c>
      <c r="L53" s="148">
        <v>52.44</v>
      </c>
      <c r="M53" s="119">
        <v>52.44</v>
      </c>
      <c r="N53" s="149">
        <v>52.44</v>
      </c>
    </row>
    <row r="54" spans="2:14" ht="13.5">
      <c r="B54" s="159">
        <v>44</v>
      </c>
      <c r="C54" s="164">
        <v>52.44</v>
      </c>
      <c r="D54" s="148">
        <v>52.44</v>
      </c>
      <c r="E54" s="119">
        <v>52.44</v>
      </c>
      <c r="F54" s="119">
        <v>52.44</v>
      </c>
      <c r="G54" s="147">
        <v>52.44</v>
      </c>
      <c r="H54" s="122">
        <v>52.44</v>
      </c>
      <c r="I54" s="135">
        <v>52.44</v>
      </c>
      <c r="J54" s="164">
        <v>52.44</v>
      </c>
      <c r="K54" s="194">
        <v>52.44</v>
      </c>
      <c r="L54" s="148">
        <v>52.44</v>
      </c>
      <c r="M54" s="119">
        <v>52.44</v>
      </c>
      <c r="N54" s="149">
        <v>52.44</v>
      </c>
    </row>
    <row r="55" spans="2:14" ht="14.25" thickBot="1">
      <c r="B55" s="160">
        <v>45</v>
      </c>
      <c r="C55" s="190">
        <v>52.44</v>
      </c>
      <c r="D55" s="150">
        <v>52.44</v>
      </c>
      <c r="E55" s="151">
        <v>52.44</v>
      </c>
      <c r="F55" s="151">
        <v>52.44</v>
      </c>
      <c r="G55" s="174">
        <v>52.44</v>
      </c>
      <c r="H55" s="136">
        <v>52.44</v>
      </c>
      <c r="I55" s="137">
        <v>52.44</v>
      </c>
      <c r="J55" s="190">
        <v>52.44</v>
      </c>
      <c r="K55" s="195">
        <v>52.44</v>
      </c>
      <c r="L55" s="150">
        <v>52.44</v>
      </c>
      <c r="M55" s="151">
        <v>52.44</v>
      </c>
      <c r="N55" s="152">
        <v>52.44</v>
      </c>
    </row>
  </sheetData>
  <sheetProtection sheet="1" objects="1" scenarios="1"/>
  <printOptions horizontalCentered="1" verticalCentered="1"/>
  <pageMargins left="0.5905511811023623" right="0.1968503937007874" top="0.7874015748031497" bottom="0.7874015748031497" header="0.5118110236220472" footer="0.5118110236220472"/>
  <pageSetup fitToHeight="1" fitToWidth="1" orientation="portrait" paperSize="9" scale="49" r:id="rId2"/>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B1:Q55"/>
  <sheetViews>
    <sheetView showGridLines="0" zoomScale="75" zoomScaleNormal="75"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A1" sqref="A1"/>
    </sheetView>
  </sheetViews>
  <sheetFormatPr defaultColWidth="9.00390625" defaultRowHeight="13.5"/>
  <cols>
    <col min="1" max="1" width="2.625" style="0" customWidth="1"/>
    <col min="2" max="2" width="10.625" style="0" customWidth="1"/>
    <col min="10" max="11" width="12.50390625" style="0" customWidth="1"/>
    <col min="16" max="16" width="11.25390625" style="0" customWidth="1"/>
    <col min="17" max="17" width="49.375" style="0" customWidth="1"/>
  </cols>
  <sheetData>
    <row r="1" ht="13.5">
      <c r="B1" s="117"/>
    </row>
    <row r="2" spans="2:13" ht="13.5">
      <c r="B2" s="117"/>
      <c r="F2" s="127"/>
      <c r="G2" t="s">
        <v>120</v>
      </c>
      <c r="I2" s="134"/>
      <c r="J2" t="s">
        <v>122</v>
      </c>
      <c r="L2" s="132"/>
      <c r="M2" t="s">
        <v>123</v>
      </c>
    </row>
    <row r="3" ht="13.5">
      <c r="B3" s="117"/>
    </row>
    <row r="4" spans="2:13" ht="13.5">
      <c r="B4" s="117"/>
      <c r="F4" s="128"/>
      <c r="G4" t="s">
        <v>121</v>
      </c>
      <c r="I4" s="133"/>
      <c r="J4" t="s">
        <v>125</v>
      </c>
      <c r="L4" s="131"/>
      <c r="M4" t="s">
        <v>124</v>
      </c>
    </row>
    <row r="5" ht="13.5">
      <c r="B5" s="117"/>
    </row>
    <row r="6" spans="2:3" ht="13.5">
      <c r="B6" s="118" t="s">
        <v>104</v>
      </c>
      <c r="C6" s="75" t="s">
        <v>111</v>
      </c>
    </row>
    <row r="7" ht="13.5">
      <c r="B7" s="117"/>
    </row>
    <row r="8" spans="2:3" ht="13.5">
      <c r="B8" s="117"/>
      <c r="C8" s="75" t="s">
        <v>113</v>
      </c>
    </row>
    <row r="9" spans="2:16" ht="14.25" thickBot="1">
      <c r="B9" s="117"/>
      <c r="P9" s="3" t="s">
        <v>126</v>
      </c>
    </row>
    <row r="10" spans="2:17" ht="27" customHeight="1" thickBot="1">
      <c r="B10" s="158" t="s">
        <v>8</v>
      </c>
      <c r="C10" s="138" t="s">
        <v>95</v>
      </c>
      <c r="D10" s="161" t="s">
        <v>96</v>
      </c>
      <c r="E10" s="140" t="s">
        <v>97</v>
      </c>
      <c r="F10" s="140" t="s">
        <v>98</v>
      </c>
      <c r="G10" s="140" t="s">
        <v>105</v>
      </c>
      <c r="H10" s="140" t="s">
        <v>99</v>
      </c>
      <c r="I10" s="141" t="s">
        <v>100</v>
      </c>
      <c r="J10" s="142" t="s">
        <v>101</v>
      </c>
      <c r="K10" s="142" t="s">
        <v>106</v>
      </c>
      <c r="L10" s="139" t="s">
        <v>107</v>
      </c>
      <c r="M10" s="140" t="s">
        <v>102</v>
      </c>
      <c r="N10" s="143" t="s">
        <v>103</v>
      </c>
      <c r="P10" s="146" t="s">
        <v>117</v>
      </c>
      <c r="Q10" s="126" t="s">
        <v>118</v>
      </c>
    </row>
    <row r="11" spans="2:16" ht="13.5">
      <c r="B11" s="159">
        <v>1</v>
      </c>
      <c r="C11" s="162">
        <v>0.5519999999999999</v>
      </c>
      <c r="D11" s="167">
        <v>0.92</v>
      </c>
      <c r="E11" s="168">
        <v>0.92</v>
      </c>
      <c r="F11" s="168">
        <v>0.92</v>
      </c>
      <c r="G11" s="169"/>
      <c r="H11" s="168">
        <v>0.92</v>
      </c>
      <c r="I11" s="170">
        <v>0.92</v>
      </c>
      <c r="J11" s="175">
        <v>0.92</v>
      </c>
      <c r="K11" s="177">
        <v>1.15</v>
      </c>
      <c r="L11" s="182">
        <v>1.38</v>
      </c>
      <c r="M11" s="183">
        <v>1.38</v>
      </c>
      <c r="N11" s="184">
        <v>1.38</v>
      </c>
      <c r="P11" s="153" t="s">
        <v>114</v>
      </c>
    </row>
    <row r="12" spans="2:16" ht="13.5">
      <c r="B12" s="159">
        <v>2</v>
      </c>
      <c r="C12" s="163">
        <v>1.1039999999999999</v>
      </c>
      <c r="D12" s="171">
        <v>1.84</v>
      </c>
      <c r="E12" s="120">
        <v>1.84</v>
      </c>
      <c r="F12" s="120">
        <v>1.84</v>
      </c>
      <c r="G12" s="129"/>
      <c r="H12" s="120">
        <v>1.84</v>
      </c>
      <c r="I12" s="172">
        <v>1.84</v>
      </c>
      <c r="J12" s="164">
        <v>1.84</v>
      </c>
      <c r="K12" s="178">
        <v>2.3</v>
      </c>
      <c r="L12" s="185">
        <v>2.76</v>
      </c>
      <c r="M12" s="147">
        <v>2.76</v>
      </c>
      <c r="N12" s="186">
        <v>2.76</v>
      </c>
      <c r="P12" s="154" t="s">
        <v>115</v>
      </c>
    </row>
    <row r="13" spans="2:16" ht="13.5">
      <c r="B13" s="159">
        <v>3</v>
      </c>
      <c r="C13" s="163">
        <v>1.656</v>
      </c>
      <c r="D13" s="171">
        <v>2.76</v>
      </c>
      <c r="E13" s="120">
        <v>2.76</v>
      </c>
      <c r="F13" s="120">
        <v>2.76</v>
      </c>
      <c r="G13" s="129"/>
      <c r="H13" s="120">
        <v>2.76</v>
      </c>
      <c r="I13" s="172">
        <v>2.76</v>
      </c>
      <c r="J13" s="164">
        <v>2.76</v>
      </c>
      <c r="K13" s="178">
        <v>3.45</v>
      </c>
      <c r="L13" s="185">
        <v>4.14</v>
      </c>
      <c r="M13" s="147">
        <v>4.14</v>
      </c>
      <c r="N13" s="186">
        <v>4.14</v>
      </c>
      <c r="P13" s="154" t="s">
        <v>116</v>
      </c>
    </row>
    <row r="14" spans="2:16" ht="14.25" thickBot="1">
      <c r="B14" s="159">
        <v>4</v>
      </c>
      <c r="C14" s="163">
        <v>2.2079999999999997</v>
      </c>
      <c r="D14" s="171">
        <v>3.68</v>
      </c>
      <c r="E14" s="120">
        <v>3.68</v>
      </c>
      <c r="F14" s="120">
        <v>3.68</v>
      </c>
      <c r="G14" s="129"/>
      <c r="H14" s="120">
        <v>3.68</v>
      </c>
      <c r="I14" s="172">
        <v>3.68</v>
      </c>
      <c r="J14" s="164">
        <v>3.68</v>
      </c>
      <c r="K14" s="178">
        <v>4.6</v>
      </c>
      <c r="L14" s="187">
        <v>5.52</v>
      </c>
      <c r="M14" s="174">
        <v>5.52</v>
      </c>
      <c r="N14" s="188">
        <v>5.52</v>
      </c>
      <c r="P14" s="155" t="s">
        <v>116</v>
      </c>
    </row>
    <row r="15" spans="2:14" ht="13.5">
      <c r="B15" s="159">
        <v>5</v>
      </c>
      <c r="C15" s="163">
        <v>2.76</v>
      </c>
      <c r="D15" s="171">
        <v>4.6</v>
      </c>
      <c r="E15" s="120">
        <v>4.6</v>
      </c>
      <c r="F15" s="120">
        <v>4.6</v>
      </c>
      <c r="G15" s="129"/>
      <c r="H15" s="120">
        <v>4.6</v>
      </c>
      <c r="I15" s="172">
        <v>4.6</v>
      </c>
      <c r="J15" s="164">
        <v>4.6</v>
      </c>
      <c r="K15" s="178">
        <v>5.75</v>
      </c>
      <c r="L15" s="180">
        <v>6.9</v>
      </c>
      <c r="M15" s="144">
        <v>6.9</v>
      </c>
      <c r="N15" s="181">
        <v>6.9</v>
      </c>
    </row>
    <row r="16" spans="2:14" ht="13.5">
      <c r="B16" s="159">
        <v>6</v>
      </c>
      <c r="C16" s="163">
        <v>4.14</v>
      </c>
      <c r="D16" s="171">
        <v>5.52</v>
      </c>
      <c r="E16" s="120">
        <v>5.52</v>
      </c>
      <c r="F16" s="120">
        <v>5.52</v>
      </c>
      <c r="G16" s="129"/>
      <c r="H16" s="120">
        <v>5.52</v>
      </c>
      <c r="I16" s="172">
        <v>5.52</v>
      </c>
      <c r="J16" s="164">
        <v>5.52</v>
      </c>
      <c r="K16" s="178">
        <v>6.9</v>
      </c>
      <c r="L16" s="148">
        <v>8.28</v>
      </c>
      <c r="M16" s="119">
        <v>8.28</v>
      </c>
      <c r="N16" s="149">
        <v>8.28</v>
      </c>
    </row>
    <row r="17" spans="2:14" ht="13.5">
      <c r="B17" s="159">
        <v>7</v>
      </c>
      <c r="C17" s="163">
        <v>4.83</v>
      </c>
      <c r="D17" s="171">
        <v>6.44</v>
      </c>
      <c r="E17" s="120">
        <v>6.44</v>
      </c>
      <c r="F17" s="120">
        <v>6.44</v>
      </c>
      <c r="G17" s="129"/>
      <c r="H17" s="120">
        <v>6.44</v>
      </c>
      <c r="I17" s="172">
        <v>6.44</v>
      </c>
      <c r="J17" s="164">
        <v>6.44</v>
      </c>
      <c r="K17" s="178">
        <v>8.05</v>
      </c>
      <c r="L17" s="148">
        <v>9.66</v>
      </c>
      <c r="M17" s="119">
        <v>9.66</v>
      </c>
      <c r="N17" s="149">
        <v>9.66</v>
      </c>
    </row>
    <row r="18" spans="2:14" ht="13.5">
      <c r="B18" s="159">
        <v>8</v>
      </c>
      <c r="C18" s="163">
        <v>5.52</v>
      </c>
      <c r="D18" s="171">
        <v>7.36</v>
      </c>
      <c r="E18" s="120">
        <v>7.36</v>
      </c>
      <c r="F18" s="120">
        <v>7.36</v>
      </c>
      <c r="G18" s="129"/>
      <c r="H18" s="120">
        <v>7.36</v>
      </c>
      <c r="I18" s="172">
        <v>7.36</v>
      </c>
      <c r="J18" s="164">
        <v>7.36</v>
      </c>
      <c r="K18" s="178">
        <v>9.2</v>
      </c>
      <c r="L18" s="148">
        <v>11.04</v>
      </c>
      <c r="M18" s="119">
        <v>11.04</v>
      </c>
      <c r="N18" s="149">
        <v>11.04</v>
      </c>
    </row>
    <row r="19" spans="2:14" ht="13.5">
      <c r="B19" s="159">
        <v>9</v>
      </c>
      <c r="C19" s="163">
        <v>6.21</v>
      </c>
      <c r="D19" s="171">
        <v>8.28</v>
      </c>
      <c r="E19" s="120">
        <v>8.28</v>
      </c>
      <c r="F19" s="120">
        <v>8.28</v>
      </c>
      <c r="G19" s="129"/>
      <c r="H19" s="120">
        <v>8.28</v>
      </c>
      <c r="I19" s="172">
        <v>8.28</v>
      </c>
      <c r="J19" s="164">
        <v>8.28</v>
      </c>
      <c r="K19" s="178">
        <v>10.35</v>
      </c>
      <c r="L19" s="148">
        <v>12.42</v>
      </c>
      <c r="M19" s="119">
        <v>12.42</v>
      </c>
      <c r="N19" s="149">
        <v>12.42</v>
      </c>
    </row>
    <row r="20" spans="2:14" ht="13.5">
      <c r="B20" s="159">
        <v>10</v>
      </c>
      <c r="C20" s="163">
        <v>6.9</v>
      </c>
      <c r="D20" s="171">
        <v>9.2</v>
      </c>
      <c r="E20" s="120">
        <v>9.2</v>
      </c>
      <c r="F20" s="120">
        <v>9.2</v>
      </c>
      <c r="G20" s="129"/>
      <c r="H20" s="120">
        <v>9.2</v>
      </c>
      <c r="I20" s="172">
        <v>9.2</v>
      </c>
      <c r="J20" s="164">
        <v>9.2</v>
      </c>
      <c r="K20" s="178">
        <v>11.5</v>
      </c>
      <c r="L20" s="148">
        <v>13.8</v>
      </c>
      <c r="M20" s="119">
        <v>13.8</v>
      </c>
      <c r="N20" s="149">
        <v>13.8</v>
      </c>
    </row>
    <row r="21" spans="2:14" ht="13.5">
      <c r="B21" s="159">
        <v>11</v>
      </c>
      <c r="C21" s="163">
        <v>8.1696</v>
      </c>
      <c r="D21" s="171">
        <v>10.212</v>
      </c>
      <c r="E21" s="120">
        <v>10.212</v>
      </c>
      <c r="F21" s="120">
        <v>10.212</v>
      </c>
      <c r="G21" s="129"/>
      <c r="H21" s="120">
        <v>10.212</v>
      </c>
      <c r="I21" s="172">
        <v>10.212</v>
      </c>
      <c r="J21" s="164">
        <v>10.212</v>
      </c>
      <c r="K21" s="178">
        <v>12.765</v>
      </c>
      <c r="L21" s="148">
        <v>15.318</v>
      </c>
      <c r="M21" s="119">
        <v>15.318</v>
      </c>
      <c r="N21" s="149">
        <v>15.318</v>
      </c>
    </row>
    <row r="22" spans="2:14" ht="13.5">
      <c r="B22" s="159">
        <v>12</v>
      </c>
      <c r="C22" s="163">
        <v>8.979199999999999</v>
      </c>
      <c r="D22" s="171">
        <v>11.223999999999998</v>
      </c>
      <c r="E22" s="120">
        <v>11.223999999999998</v>
      </c>
      <c r="F22" s="120">
        <v>11.223999999999998</v>
      </c>
      <c r="G22" s="129"/>
      <c r="H22" s="120">
        <v>11.223999999999998</v>
      </c>
      <c r="I22" s="172">
        <v>11.223999999999998</v>
      </c>
      <c r="J22" s="164">
        <v>11.223999999999998</v>
      </c>
      <c r="K22" s="178">
        <v>14.03</v>
      </c>
      <c r="L22" s="148">
        <v>16.836000000000002</v>
      </c>
      <c r="M22" s="119">
        <v>16.836000000000002</v>
      </c>
      <c r="N22" s="149">
        <v>16.836000000000002</v>
      </c>
    </row>
    <row r="23" spans="2:14" ht="13.5">
      <c r="B23" s="159">
        <v>13</v>
      </c>
      <c r="C23" s="163">
        <v>9.788800000000002</v>
      </c>
      <c r="D23" s="171">
        <v>12.236</v>
      </c>
      <c r="E23" s="120">
        <v>12.236</v>
      </c>
      <c r="F23" s="120">
        <v>12.236</v>
      </c>
      <c r="G23" s="129"/>
      <c r="H23" s="120">
        <v>12.236</v>
      </c>
      <c r="I23" s="172">
        <v>12.236</v>
      </c>
      <c r="J23" s="164">
        <v>12.236</v>
      </c>
      <c r="K23" s="178">
        <v>15.295</v>
      </c>
      <c r="L23" s="148">
        <v>18.354</v>
      </c>
      <c r="M23" s="119">
        <v>18.354</v>
      </c>
      <c r="N23" s="149">
        <v>18.354</v>
      </c>
    </row>
    <row r="24" spans="2:14" ht="13.5">
      <c r="B24" s="159">
        <v>14</v>
      </c>
      <c r="C24" s="163">
        <v>10.598400000000002</v>
      </c>
      <c r="D24" s="171">
        <v>13.248</v>
      </c>
      <c r="E24" s="120">
        <v>13.248</v>
      </c>
      <c r="F24" s="120">
        <v>13.248</v>
      </c>
      <c r="G24" s="129"/>
      <c r="H24" s="120">
        <v>13.248</v>
      </c>
      <c r="I24" s="172">
        <v>13.248</v>
      </c>
      <c r="J24" s="164">
        <v>13.248</v>
      </c>
      <c r="K24" s="178">
        <v>16.56</v>
      </c>
      <c r="L24" s="148">
        <v>19.872</v>
      </c>
      <c r="M24" s="119">
        <v>19.872</v>
      </c>
      <c r="N24" s="149">
        <v>19.872</v>
      </c>
    </row>
    <row r="25" spans="2:14" ht="13.5">
      <c r="B25" s="159">
        <v>15</v>
      </c>
      <c r="C25" s="163">
        <v>11.408</v>
      </c>
      <c r="D25" s="171">
        <v>14.26</v>
      </c>
      <c r="E25" s="120">
        <v>14.26</v>
      </c>
      <c r="F25" s="120">
        <v>14.26</v>
      </c>
      <c r="G25" s="129"/>
      <c r="H25" s="120">
        <v>14.26</v>
      </c>
      <c r="I25" s="172">
        <v>14.26</v>
      </c>
      <c r="J25" s="164">
        <v>14.26</v>
      </c>
      <c r="K25" s="178">
        <v>17.825</v>
      </c>
      <c r="L25" s="148">
        <v>21.39</v>
      </c>
      <c r="M25" s="119">
        <v>21.39</v>
      </c>
      <c r="N25" s="149">
        <v>21.39</v>
      </c>
    </row>
    <row r="26" spans="2:14" ht="13.5">
      <c r="B26" s="159">
        <v>16</v>
      </c>
      <c r="C26" s="163">
        <v>12.217600000000003</v>
      </c>
      <c r="D26" s="171">
        <v>15.272</v>
      </c>
      <c r="E26" s="120">
        <v>15.272</v>
      </c>
      <c r="F26" s="120">
        <v>15.272</v>
      </c>
      <c r="G26" s="129"/>
      <c r="H26" s="120">
        <v>15.272</v>
      </c>
      <c r="I26" s="172">
        <v>15.272</v>
      </c>
      <c r="J26" s="164">
        <v>15.272</v>
      </c>
      <c r="K26" s="178">
        <v>19.09</v>
      </c>
      <c r="L26" s="148">
        <v>22.907999999999998</v>
      </c>
      <c r="M26" s="119">
        <v>22.907999999999998</v>
      </c>
      <c r="N26" s="149">
        <v>22.907999999999998</v>
      </c>
    </row>
    <row r="27" spans="2:14" ht="13.5">
      <c r="B27" s="159">
        <v>17</v>
      </c>
      <c r="C27" s="163">
        <v>13.027200000000002</v>
      </c>
      <c r="D27" s="171">
        <v>16.284000000000002</v>
      </c>
      <c r="E27" s="120">
        <v>16.284000000000002</v>
      </c>
      <c r="F27" s="120">
        <v>16.284000000000002</v>
      </c>
      <c r="G27" s="129"/>
      <c r="H27" s="120">
        <v>16.284000000000002</v>
      </c>
      <c r="I27" s="172">
        <v>16.284000000000002</v>
      </c>
      <c r="J27" s="164">
        <v>16.284000000000002</v>
      </c>
      <c r="K27" s="178">
        <v>20.355</v>
      </c>
      <c r="L27" s="148">
        <v>24.426</v>
      </c>
      <c r="M27" s="119">
        <v>24.426</v>
      </c>
      <c r="N27" s="149">
        <v>24.426</v>
      </c>
    </row>
    <row r="28" spans="2:14" ht="13.5">
      <c r="B28" s="159">
        <v>18</v>
      </c>
      <c r="C28" s="163">
        <v>13.8368</v>
      </c>
      <c r="D28" s="171">
        <v>17.296000000000003</v>
      </c>
      <c r="E28" s="120">
        <v>17.296000000000003</v>
      </c>
      <c r="F28" s="120">
        <v>17.296000000000003</v>
      </c>
      <c r="G28" s="129"/>
      <c r="H28" s="120">
        <v>17.296000000000003</v>
      </c>
      <c r="I28" s="172">
        <v>17.296000000000003</v>
      </c>
      <c r="J28" s="164">
        <v>17.296000000000003</v>
      </c>
      <c r="K28" s="178">
        <v>21.62</v>
      </c>
      <c r="L28" s="148">
        <v>25.944000000000003</v>
      </c>
      <c r="M28" s="119">
        <v>25.944000000000003</v>
      </c>
      <c r="N28" s="149">
        <v>25.944000000000003</v>
      </c>
    </row>
    <row r="29" spans="2:14" ht="13.5">
      <c r="B29" s="159">
        <v>19</v>
      </c>
      <c r="C29" s="163">
        <v>14.646400000000002</v>
      </c>
      <c r="D29" s="171">
        <v>18.308</v>
      </c>
      <c r="E29" s="120">
        <v>18.308</v>
      </c>
      <c r="F29" s="120">
        <v>18.308</v>
      </c>
      <c r="G29" s="129"/>
      <c r="H29" s="120">
        <v>18.308</v>
      </c>
      <c r="I29" s="172">
        <v>18.308</v>
      </c>
      <c r="J29" s="164">
        <v>18.308</v>
      </c>
      <c r="K29" s="178">
        <v>22.885</v>
      </c>
      <c r="L29" s="148">
        <v>27.462000000000003</v>
      </c>
      <c r="M29" s="119">
        <v>27.462000000000003</v>
      </c>
      <c r="N29" s="149">
        <v>27.462000000000003</v>
      </c>
    </row>
    <row r="30" spans="2:14" ht="13.5">
      <c r="B30" s="159">
        <v>20</v>
      </c>
      <c r="C30" s="164">
        <v>19.32</v>
      </c>
      <c r="D30" s="173">
        <v>24.15</v>
      </c>
      <c r="E30" s="156">
        <v>24.15</v>
      </c>
      <c r="F30" s="156">
        <v>24.15</v>
      </c>
      <c r="G30" s="145"/>
      <c r="H30" s="196">
        <v>24.15</v>
      </c>
      <c r="I30" s="197">
        <v>24.15</v>
      </c>
      <c r="J30" s="164">
        <v>19.32</v>
      </c>
      <c r="K30" s="178">
        <v>24.15</v>
      </c>
      <c r="L30" s="148">
        <v>28.98</v>
      </c>
      <c r="M30" s="119">
        <v>28.98</v>
      </c>
      <c r="N30" s="149">
        <v>28.98</v>
      </c>
    </row>
    <row r="31" spans="2:14" ht="13.5">
      <c r="B31" s="159">
        <v>21</v>
      </c>
      <c r="C31" s="164">
        <v>20.424</v>
      </c>
      <c r="D31" s="173">
        <v>25.53</v>
      </c>
      <c r="E31" s="156">
        <v>25.53</v>
      </c>
      <c r="F31" s="156">
        <v>25.53</v>
      </c>
      <c r="G31" s="145"/>
      <c r="H31" s="196">
        <v>25.53</v>
      </c>
      <c r="I31" s="197">
        <v>25.53</v>
      </c>
      <c r="J31" s="164">
        <v>20.424</v>
      </c>
      <c r="K31" s="178">
        <v>25.53</v>
      </c>
      <c r="L31" s="148">
        <v>30.636</v>
      </c>
      <c r="M31" s="119">
        <v>30.636</v>
      </c>
      <c r="N31" s="149">
        <v>30.636</v>
      </c>
    </row>
    <row r="32" spans="2:14" ht="13.5">
      <c r="B32" s="159">
        <v>22</v>
      </c>
      <c r="C32" s="164">
        <v>21.528</v>
      </c>
      <c r="D32" s="173">
        <v>26.91</v>
      </c>
      <c r="E32" s="156">
        <v>26.91</v>
      </c>
      <c r="F32" s="156">
        <v>26.91</v>
      </c>
      <c r="G32" s="145"/>
      <c r="H32" s="196">
        <v>26.91</v>
      </c>
      <c r="I32" s="197">
        <v>26.91</v>
      </c>
      <c r="J32" s="164">
        <v>21.528</v>
      </c>
      <c r="K32" s="178">
        <v>26.91</v>
      </c>
      <c r="L32" s="148">
        <v>32.292</v>
      </c>
      <c r="M32" s="119">
        <v>32.292</v>
      </c>
      <c r="N32" s="149">
        <v>32.292</v>
      </c>
    </row>
    <row r="33" spans="2:14" ht="13.5">
      <c r="B33" s="159">
        <v>23</v>
      </c>
      <c r="C33" s="164">
        <v>22.632</v>
      </c>
      <c r="D33" s="173">
        <v>28.29</v>
      </c>
      <c r="E33" s="156">
        <v>28.29</v>
      </c>
      <c r="F33" s="156">
        <v>28.29</v>
      </c>
      <c r="G33" s="145"/>
      <c r="H33" s="196">
        <v>28.29</v>
      </c>
      <c r="I33" s="197">
        <v>28.29</v>
      </c>
      <c r="J33" s="164">
        <v>22.632</v>
      </c>
      <c r="K33" s="178">
        <v>28.29</v>
      </c>
      <c r="L33" s="148">
        <v>33.948</v>
      </c>
      <c r="M33" s="119">
        <v>33.948</v>
      </c>
      <c r="N33" s="149">
        <v>33.948</v>
      </c>
    </row>
    <row r="34" spans="2:14" ht="13.5">
      <c r="B34" s="159">
        <v>24</v>
      </c>
      <c r="C34" s="164">
        <v>23.736</v>
      </c>
      <c r="D34" s="173">
        <v>29.67</v>
      </c>
      <c r="E34" s="156">
        <v>29.67</v>
      </c>
      <c r="F34" s="156">
        <v>29.67</v>
      </c>
      <c r="G34" s="145"/>
      <c r="H34" s="196">
        <v>29.67</v>
      </c>
      <c r="I34" s="197">
        <v>29.67</v>
      </c>
      <c r="J34" s="164">
        <v>23.736</v>
      </c>
      <c r="K34" s="178">
        <v>29.67</v>
      </c>
      <c r="L34" s="148">
        <v>35.604</v>
      </c>
      <c r="M34" s="119">
        <v>35.604</v>
      </c>
      <c r="N34" s="149">
        <v>35.604</v>
      </c>
    </row>
    <row r="35" spans="2:14" ht="13.5">
      <c r="B35" s="159">
        <v>25</v>
      </c>
      <c r="C35" s="165">
        <v>31.05</v>
      </c>
      <c r="D35" s="148">
        <v>37.26</v>
      </c>
      <c r="E35" s="119">
        <v>37.26</v>
      </c>
      <c r="F35" s="119">
        <v>37.26</v>
      </c>
      <c r="G35" s="147">
        <v>37.26</v>
      </c>
      <c r="H35" s="122">
        <v>37.26</v>
      </c>
      <c r="I35" s="135">
        <v>37.26</v>
      </c>
      <c r="J35" s="176">
        <v>31.05</v>
      </c>
      <c r="K35" s="176">
        <v>31.05</v>
      </c>
      <c r="L35" s="148">
        <v>37.26</v>
      </c>
      <c r="M35" s="119">
        <v>37.26</v>
      </c>
      <c r="N35" s="149">
        <v>37.26</v>
      </c>
    </row>
    <row r="36" spans="2:14" ht="13.5">
      <c r="B36" s="159">
        <v>26</v>
      </c>
      <c r="C36" s="165">
        <v>32.43</v>
      </c>
      <c r="D36" s="148">
        <v>38.916</v>
      </c>
      <c r="E36" s="119">
        <v>38.916</v>
      </c>
      <c r="F36" s="119">
        <v>38.916</v>
      </c>
      <c r="G36" s="147">
        <v>38.916</v>
      </c>
      <c r="H36" s="122">
        <v>38.916</v>
      </c>
      <c r="I36" s="135">
        <v>38.916</v>
      </c>
      <c r="J36" s="176">
        <v>32.43</v>
      </c>
      <c r="K36" s="176">
        <v>32.43</v>
      </c>
      <c r="L36" s="148">
        <v>38.916</v>
      </c>
      <c r="M36" s="119">
        <v>38.916</v>
      </c>
      <c r="N36" s="149">
        <v>38.916</v>
      </c>
    </row>
    <row r="37" spans="2:14" ht="13.5">
      <c r="B37" s="159">
        <v>27</v>
      </c>
      <c r="C37" s="165">
        <v>33.81</v>
      </c>
      <c r="D37" s="148">
        <v>40.572</v>
      </c>
      <c r="E37" s="119">
        <v>40.572</v>
      </c>
      <c r="F37" s="119">
        <v>40.572</v>
      </c>
      <c r="G37" s="147">
        <v>40.572</v>
      </c>
      <c r="H37" s="122">
        <v>40.572</v>
      </c>
      <c r="I37" s="135">
        <v>40.572</v>
      </c>
      <c r="J37" s="176">
        <v>33.81</v>
      </c>
      <c r="K37" s="176">
        <v>33.81</v>
      </c>
      <c r="L37" s="148">
        <v>40.572</v>
      </c>
      <c r="M37" s="119">
        <v>40.572</v>
      </c>
      <c r="N37" s="149">
        <v>40.572</v>
      </c>
    </row>
    <row r="38" spans="2:14" ht="13.5">
      <c r="B38" s="159">
        <v>28</v>
      </c>
      <c r="C38" s="165">
        <v>35.19</v>
      </c>
      <c r="D38" s="148">
        <v>42.228</v>
      </c>
      <c r="E38" s="119">
        <v>42.228</v>
      </c>
      <c r="F38" s="119">
        <v>42.228</v>
      </c>
      <c r="G38" s="147">
        <v>42.228</v>
      </c>
      <c r="H38" s="122">
        <v>42.228</v>
      </c>
      <c r="I38" s="135">
        <v>42.228</v>
      </c>
      <c r="J38" s="176">
        <v>35.19</v>
      </c>
      <c r="K38" s="176">
        <v>35.19</v>
      </c>
      <c r="L38" s="148">
        <v>42.228</v>
      </c>
      <c r="M38" s="119">
        <v>42.228</v>
      </c>
      <c r="N38" s="149">
        <v>42.228</v>
      </c>
    </row>
    <row r="39" spans="2:14" ht="13.5">
      <c r="B39" s="159">
        <v>29</v>
      </c>
      <c r="C39" s="165">
        <v>36.57</v>
      </c>
      <c r="D39" s="148">
        <v>43.88400000000001</v>
      </c>
      <c r="E39" s="119">
        <v>43.88400000000001</v>
      </c>
      <c r="F39" s="119">
        <v>43.88400000000001</v>
      </c>
      <c r="G39" s="147">
        <v>43.88400000000001</v>
      </c>
      <c r="H39" s="122">
        <v>43.88400000000001</v>
      </c>
      <c r="I39" s="135">
        <v>43.88400000000001</v>
      </c>
      <c r="J39" s="176">
        <v>36.57</v>
      </c>
      <c r="K39" s="176">
        <v>36.57</v>
      </c>
      <c r="L39" s="148">
        <v>43.88400000000001</v>
      </c>
      <c r="M39" s="119">
        <v>43.88400000000001</v>
      </c>
      <c r="N39" s="149">
        <v>43.88400000000001</v>
      </c>
    </row>
    <row r="40" spans="2:14" ht="13.5">
      <c r="B40" s="159">
        <v>30</v>
      </c>
      <c r="C40" s="165">
        <v>37.95</v>
      </c>
      <c r="D40" s="148">
        <v>45.54</v>
      </c>
      <c r="E40" s="119">
        <v>45.54</v>
      </c>
      <c r="F40" s="119">
        <v>45.54</v>
      </c>
      <c r="G40" s="147">
        <v>45.54</v>
      </c>
      <c r="H40" s="122">
        <v>45.54</v>
      </c>
      <c r="I40" s="135">
        <v>45.54</v>
      </c>
      <c r="J40" s="176">
        <v>37.95</v>
      </c>
      <c r="K40" s="176">
        <v>37.95</v>
      </c>
      <c r="L40" s="148">
        <v>45.54</v>
      </c>
      <c r="M40" s="119">
        <v>45.54</v>
      </c>
      <c r="N40" s="149">
        <v>45.54</v>
      </c>
    </row>
    <row r="41" spans="2:14" ht="13.5">
      <c r="B41" s="159">
        <v>31</v>
      </c>
      <c r="C41" s="165">
        <v>39.1</v>
      </c>
      <c r="D41" s="148">
        <v>46.92</v>
      </c>
      <c r="E41" s="119">
        <v>46.92</v>
      </c>
      <c r="F41" s="119">
        <v>46.92</v>
      </c>
      <c r="G41" s="147">
        <v>46.92</v>
      </c>
      <c r="H41" s="122">
        <v>46.92</v>
      </c>
      <c r="I41" s="135">
        <v>46.92</v>
      </c>
      <c r="J41" s="176">
        <v>39.1</v>
      </c>
      <c r="K41" s="176">
        <v>39.1</v>
      </c>
      <c r="L41" s="148">
        <v>46.92</v>
      </c>
      <c r="M41" s="119">
        <v>46.92</v>
      </c>
      <c r="N41" s="149">
        <v>46.92</v>
      </c>
    </row>
    <row r="42" spans="2:14" ht="13.5">
      <c r="B42" s="159">
        <v>32</v>
      </c>
      <c r="C42" s="165">
        <v>40.25</v>
      </c>
      <c r="D42" s="148">
        <v>48.3</v>
      </c>
      <c r="E42" s="119">
        <v>48.3</v>
      </c>
      <c r="F42" s="119">
        <v>48.3</v>
      </c>
      <c r="G42" s="147">
        <v>48.3</v>
      </c>
      <c r="H42" s="122">
        <v>48.3</v>
      </c>
      <c r="I42" s="135">
        <v>48.3</v>
      </c>
      <c r="J42" s="176">
        <v>40.25</v>
      </c>
      <c r="K42" s="176">
        <v>40.25</v>
      </c>
      <c r="L42" s="148">
        <v>48.3</v>
      </c>
      <c r="M42" s="119">
        <v>48.3</v>
      </c>
      <c r="N42" s="149">
        <v>48.3</v>
      </c>
    </row>
    <row r="43" spans="2:14" ht="13.5">
      <c r="B43" s="159">
        <v>33</v>
      </c>
      <c r="C43" s="165">
        <v>41.4</v>
      </c>
      <c r="D43" s="148">
        <v>49.68</v>
      </c>
      <c r="E43" s="119">
        <v>49.68</v>
      </c>
      <c r="F43" s="119">
        <v>49.68</v>
      </c>
      <c r="G43" s="147">
        <v>49.68</v>
      </c>
      <c r="H43" s="122">
        <v>49.68</v>
      </c>
      <c r="I43" s="135">
        <v>49.68</v>
      </c>
      <c r="J43" s="176">
        <v>41.4</v>
      </c>
      <c r="K43" s="176">
        <v>41.4</v>
      </c>
      <c r="L43" s="148">
        <v>49.68</v>
      </c>
      <c r="M43" s="119">
        <v>49.68</v>
      </c>
      <c r="N43" s="149">
        <v>49.68</v>
      </c>
    </row>
    <row r="44" spans="2:14" ht="13.5">
      <c r="B44" s="159">
        <v>34</v>
      </c>
      <c r="C44" s="165">
        <v>42.55</v>
      </c>
      <c r="D44" s="148">
        <v>51.06</v>
      </c>
      <c r="E44" s="119">
        <v>51.06</v>
      </c>
      <c r="F44" s="119">
        <v>51.06</v>
      </c>
      <c r="G44" s="147">
        <v>51.06</v>
      </c>
      <c r="H44" s="122">
        <v>51.06</v>
      </c>
      <c r="I44" s="135">
        <v>51.06</v>
      </c>
      <c r="J44" s="176">
        <v>42.55</v>
      </c>
      <c r="K44" s="176">
        <v>42.55</v>
      </c>
      <c r="L44" s="148">
        <v>51.06</v>
      </c>
      <c r="M44" s="119">
        <v>51.06</v>
      </c>
      <c r="N44" s="149">
        <v>51.06</v>
      </c>
    </row>
    <row r="45" spans="2:14" ht="13.5">
      <c r="B45" s="159">
        <v>35</v>
      </c>
      <c r="C45" s="165">
        <v>43.7</v>
      </c>
      <c r="D45" s="148">
        <v>52.44</v>
      </c>
      <c r="E45" s="119">
        <v>52.44</v>
      </c>
      <c r="F45" s="119">
        <v>52.44</v>
      </c>
      <c r="G45" s="147">
        <v>52.44</v>
      </c>
      <c r="H45" s="122">
        <v>52.44</v>
      </c>
      <c r="I45" s="135">
        <v>52.44</v>
      </c>
      <c r="J45" s="176">
        <v>43.7</v>
      </c>
      <c r="K45" s="176">
        <v>43.7</v>
      </c>
      <c r="L45" s="148">
        <v>52.44</v>
      </c>
      <c r="M45" s="119">
        <v>52.44</v>
      </c>
      <c r="N45" s="149">
        <v>52.44</v>
      </c>
    </row>
    <row r="46" spans="2:14" ht="13.5">
      <c r="B46" s="159">
        <v>36</v>
      </c>
      <c r="C46" s="165">
        <v>44.85</v>
      </c>
      <c r="D46" s="148">
        <v>52.44</v>
      </c>
      <c r="E46" s="119">
        <v>52.44</v>
      </c>
      <c r="F46" s="119">
        <v>52.44</v>
      </c>
      <c r="G46" s="147">
        <v>52.44</v>
      </c>
      <c r="H46" s="122">
        <v>52.44</v>
      </c>
      <c r="I46" s="135">
        <v>52.44</v>
      </c>
      <c r="J46" s="176">
        <v>44.85</v>
      </c>
      <c r="K46" s="176">
        <v>44.85</v>
      </c>
      <c r="L46" s="148">
        <v>52.44</v>
      </c>
      <c r="M46" s="119">
        <v>52.44</v>
      </c>
      <c r="N46" s="149">
        <v>52.44</v>
      </c>
    </row>
    <row r="47" spans="2:14" ht="13.5">
      <c r="B47" s="159">
        <v>37</v>
      </c>
      <c r="C47" s="165">
        <v>46</v>
      </c>
      <c r="D47" s="148">
        <v>52.44</v>
      </c>
      <c r="E47" s="119">
        <v>52.44</v>
      </c>
      <c r="F47" s="119">
        <v>52.44</v>
      </c>
      <c r="G47" s="147">
        <v>52.44</v>
      </c>
      <c r="H47" s="122">
        <v>52.44</v>
      </c>
      <c r="I47" s="135">
        <v>52.44</v>
      </c>
      <c r="J47" s="165">
        <v>46</v>
      </c>
      <c r="K47" s="178">
        <v>46</v>
      </c>
      <c r="L47" s="148">
        <v>52.44</v>
      </c>
      <c r="M47" s="119">
        <v>52.44</v>
      </c>
      <c r="N47" s="149">
        <v>52.44</v>
      </c>
    </row>
    <row r="48" spans="2:14" ht="13.5">
      <c r="B48" s="159">
        <v>38</v>
      </c>
      <c r="C48" s="165">
        <v>47.15</v>
      </c>
      <c r="D48" s="148">
        <v>52.44</v>
      </c>
      <c r="E48" s="119">
        <v>52.44</v>
      </c>
      <c r="F48" s="119">
        <v>52.44</v>
      </c>
      <c r="G48" s="147">
        <v>52.44</v>
      </c>
      <c r="H48" s="122">
        <v>52.44</v>
      </c>
      <c r="I48" s="135">
        <v>52.44</v>
      </c>
      <c r="J48" s="165">
        <v>47.15</v>
      </c>
      <c r="K48" s="178">
        <v>47.15</v>
      </c>
      <c r="L48" s="148">
        <v>52.44</v>
      </c>
      <c r="M48" s="119">
        <v>52.44</v>
      </c>
      <c r="N48" s="149">
        <v>52.44</v>
      </c>
    </row>
    <row r="49" spans="2:14" ht="13.5">
      <c r="B49" s="159">
        <v>39</v>
      </c>
      <c r="C49" s="165">
        <v>48.3</v>
      </c>
      <c r="D49" s="148">
        <v>52.44</v>
      </c>
      <c r="E49" s="119">
        <v>52.44</v>
      </c>
      <c r="F49" s="119">
        <v>52.44</v>
      </c>
      <c r="G49" s="147">
        <v>52.44</v>
      </c>
      <c r="H49" s="122">
        <v>52.44</v>
      </c>
      <c r="I49" s="135">
        <v>52.44</v>
      </c>
      <c r="J49" s="165">
        <v>48.3</v>
      </c>
      <c r="K49" s="178">
        <v>48.3</v>
      </c>
      <c r="L49" s="148">
        <v>52.44</v>
      </c>
      <c r="M49" s="119">
        <v>52.44</v>
      </c>
      <c r="N49" s="149">
        <v>52.44</v>
      </c>
    </row>
    <row r="50" spans="2:14" ht="13.5">
      <c r="B50" s="159">
        <v>40</v>
      </c>
      <c r="C50" s="165">
        <v>49.45</v>
      </c>
      <c r="D50" s="148">
        <v>52.44</v>
      </c>
      <c r="E50" s="119">
        <v>52.44</v>
      </c>
      <c r="F50" s="119">
        <v>52.44</v>
      </c>
      <c r="G50" s="147">
        <v>52.44</v>
      </c>
      <c r="H50" s="122">
        <v>52.44</v>
      </c>
      <c r="I50" s="135">
        <v>52.44</v>
      </c>
      <c r="J50" s="165">
        <v>49.45</v>
      </c>
      <c r="K50" s="178">
        <v>49.45</v>
      </c>
      <c r="L50" s="148">
        <v>52.44</v>
      </c>
      <c r="M50" s="119">
        <v>52.44</v>
      </c>
      <c r="N50" s="149">
        <v>52.44</v>
      </c>
    </row>
    <row r="51" spans="2:14" ht="13.5">
      <c r="B51" s="159">
        <v>41</v>
      </c>
      <c r="C51" s="165">
        <v>50.6</v>
      </c>
      <c r="D51" s="148">
        <v>52.44</v>
      </c>
      <c r="E51" s="119">
        <v>52.44</v>
      </c>
      <c r="F51" s="119">
        <v>52.44</v>
      </c>
      <c r="G51" s="147">
        <v>52.44</v>
      </c>
      <c r="H51" s="122">
        <v>52.44</v>
      </c>
      <c r="I51" s="135">
        <v>52.44</v>
      </c>
      <c r="J51" s="165">
        <v>50.6</v>
      </c>
      <c r="K51" s="178">
        <v>50.6</v>
      </c>
      <c r="L51" s="148">
        <v>52.44</v>
      </c>
      <c r="M51" s="119">
        <v>52.44</v>
      </c>
      <c r="N51" s="149">
        <v>52.44</v>
      </c>
    </row>
    <row r="52" spans="2:14" ht="13.5">
      <c r="B52" s="159">
        <v>42</v>
      </c>
      <c r="C52" s="165">
        <v>51.75</v>
      </c>
      <c r="D52" s="148">
        <v>52.44</v>
      </c>
      <c r="E52" s="119">
        <v>52.44</v>
      </c>
      <c r="F52" s="119">
        <v>52.44</v>
      </c>
      <c r="G52" s="147">
        <v>52.44</v>
      </c>
      <c r="H52" s="122">
        <v>52.44</v>
      </c>
      <c r="I52" s="135">
        <v>52.44</v>
      </c>
      <c r="J52" s="165">
        <v>51.75</v>
      </c>
      <c r="K52" s="178">
        <v>51.75</v>
      </c>
      <c r="L52" s="148">
        <v>52.44</v>
      </c>
      <c r="M52" s="119">
        <v>52.44</v>
      </c>
      <c r="N52" s="149">
        <v>52.44</v>
      </c>
    </row>
    <row r="53" spans="2:14" ht="13.5">
      <c r="B53" s="159">
        <v>43</v>
      </c>
      <c r="C53" s="165">
        <v>52.44</v>
      </c>
      <c r="D53" s="148">
        <v>52.44</v>
      </c>
      <c r="E53" s="119">
        <v>52.44</v>
      </c>
      <c r="F53" s="119">
        <v>52.44</v>
      </c>
      <c r="G53" s="147">
        <v>52.44</v>
      </c>
      <c r="H53" s="122">
        <v>52.44</v>
      </c>
      <c r="I53" s="135">
        <v>52.44</v>
      </c>
      <c r="J53" s="165">
        <v>52.44</v>
      </c>
      <c r="K53" s="178">
        <v>52.44</v>
      </c>
      <c r="L53" s="148">
        <v>52.44</v>
      </c>
      <c r="M53" s="119">
        <v>52.44</v>
      </c>
      <c r="N53" s="149">
        <v>52.44</v>
      </c>
    </row>
    <row r="54" spans="2:14" ht="13.5">
      <c r="B54" s="159">
        <v>44</v>
      </c>
      <c r="C54" s="165">
        <v>52.44</v>
      </c>
      <c r="D54" s="148">
        <v>52.44</v>
      </c>
      <c r="E54" s="119">
        <v>52.44</v>
      </c>
      <c r="F54" s="119">
        <v>52.44</v>
      </c>
      <c r="G54" s="147">
        <v>52.44</v>
      </c>
      <c r="H54" s="122">
        <v>52.44</v>
      </c>
      <c r="I54" s="135">
        <v>52.44</v>
      </c>
      <c r="J54" s="165">
        <v>52.44</v>
      </c>
      <c r="K54" s="178">
        <v>52.44</v>
      </c>
      <c r="L54" s="148">
        <v>52.44</v>
      </c>
      <c r="M54" s="119">
        <v>52.44</v>
      </c>
      <c r="N54" s="149">
        <v>52.44</v>
      </c>
    </row>
    <row r="55" spans="2:14" ht="14.25" thickBot="1">
      <c r="B55" s="160">
        <v>45</v>
      </c>
      <c r="C55" s="166">
        <v>52.44</v>
      </c>
      <c r="D55" s="150">
        <v>52.44</v>
      </c>
      <c r="E55" s="151">
        <v>52.44</v>
      </c>
      <c r="F55" s="151">
        <v>52.44</v>
      </c>
      <c r="G55" s="174">
        <v>52.44</v>
      </c>
      <c r="H55" s="136">
        <v>52.44</v>
      </c>
      <c r="I55" s="137">
        <v>52.44</v>
      </c>
      <c r="J55" s="166">
        <v>52.44</v>
      </c>
      <c r="K55" s="179">
        <v>52.44</v>
      </c>
      <c r="L55" s="150">
        <v>52.44</v>
      </c>
      <c r="M55" s="151">
        <v>52.44</v>
      </c>
      <c r="N55" s="152">
        <v>52.44</v>
      </c>
    </row>
  </sheetData>
  <sheetProtection sheet="1" objects="1" scenarios="1"/>
  <printOptions horizontalCentered="1" verticalCentered="1"/>
  <pageMargins left="0.5905511811023623" right="0.1968503937007874" top="0.7874015748031497" bottom="0.7874015748031497" header="0.5118110236220472" footer="0.5118110236220472"/>
  <pageSetup fitToHeight="1" fitToWidth="1" orientation="portrait" paperSize="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管理係</cp:lastModifiedBy>
  <cp:lastPrinted>2014-01-09T00:22:12Z</cp:lastPrinted>
  <dcterms:created xsi:type="dcterms:W3CDTF">2006-07-26T04:39:51Z</dcterms:created>
  <dcterms:modified xsi:type="dcterms:W3CDTF">2014-01-09T06:49:35Z</dcterms:modified>
  <cp:category/>
  <cp:version/>
  <cp:contentType/>
  <cp:contentStatus/>
</cp:coreProperties>
</file>